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53EE1976-712A-48F5-89C2-3CE99E6146F2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6" r:id="rId1"/>
    <sheet name="H28実績" sheetId="5" r:id="rId2"/>
    <sheet name="H29実績" sheetId="4" r:id="rId3"/>
    <sheet name="H30実績" sheetId="3" r:id="rId4"/>
    <sheet name="R1実績" sheetId="2" r:id="rId5"/>
    <sheet name="R2実績" sheetId="8" r:id="rId6"/>
    <sheet name="R3実績" sheetId="7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H28実績!$A$6:$AQ$48</definedName>
    <definedName name="_xlnm._FilterDatabase" localSheetId="2" hidden="1">H29実績!$A$6:$AQ$48</definedName>
    <definedName name="_xlnm._FilterDatabase" localSheetId="3" hidden="1">H30実績!$A$6:$AQ$48</definedName>
    <definedName name="_xlnm._FilterDatabase" localSheetId="4" hidden="1">'R1実績'!$A$6:$AQ$48</definedName>
    <definedName name="_xlnm._FilterDatabase" localSheetId="5" hidden="1">'R2実績'!$A$6:$AQ$48</definedName>
    <definedName name="_xlnm._FilterDatabase" localSheetId="6" hidden="1">'R3実績'!$A$6:$AQ$48</definedName>
    <definedName name="_xlnm._FilterDatabase" localSheetId="7" hidden="1">'R4実績'!$A$6:$AQ$48</definedName>
    <definedName name="_xlnm.Print_Area" localSheetId="0">H27実績!$2:$49</definedName>
    <definedName name="_xlnm.Print_Area" localSheetId="1">H28実績!$2:$49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'R3実績'!$A$2:$AP$49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9" i="9" l="1"/>
  <c r="AN49" i="9"/>
  <c r="AM49" i="9"/>
  <c r="AI49" i="9"/>
  <c r="AH49" i="9"/>
  <c r="AG49" i="9"/>
  <c r="AF49" i="9"/>
  <c r="AE49" i="9"/>
  <c r="AD49" i="9"/>
  <c r="AC49" i="9"/>
  <c r="Z49" i="9"/>
  <c r="Y49" i="9"/>
  <c r="X49" i="9"/>
  <c r="W49" i="9"/>
  <c r="V49" i="9"/>
  <c r="U49" i="9"/>
  <c r="T49" i="9"/>
  <c r="S49" i="9"/>
  <c r="Q49" i="9"/>
  <c r="P49" i="9"/>
  <c r="O49" i="9"/>
  <c r="J49" i="9"/>
  <c r="I49" i="9"/>
  <c r="H49" i="9"/>
  <c r="D49" i="9"/>
  <c r="N49" i="9" s="1"/>
  <c r="AO48" i="9"/>
  <c r="AN48" i="9"/>
  <c r="AM48" i="9"/>
  <c r="AI48" i="9"/>
  <c r="AH48" i="9"/>
  <c r="AG48" i="9"/>
  <c r="AF48" i="9"/>
  <c r="AE48" i="9"/>
  <c r="AD48" i="9"/>
  <c r="AC48" i="9"/>
  <c r="Z48" i="9"/>
  <c r="Y48" i="9"/>
  <c r="X48" i="9"/>
  <c r="W48" i="9"/>
  <c r="V48" i="9"/>
  <c r="U48" i="9"/>
  <c r="T48" i="9"/>
  <c r="S48" i="9"/>
  <c r="Q48" i="9"/>
  <c r="P48" i="9"/>
  <c r="O48" i="9"/>
  <c r="J48" i="9"/>
  <c r="I48" i="9"/>
  <c r="H48" i="9"/>
  <c r="D48" i="9"/>
  <c r="N48" i="9" s="1"/>
  <c r="AO47" i="9"/>
  <c r="AN47" i="9"/>
  <c r="AM47" i="9"/>
  <c r="AI47" i="9"/>
  <c r="AH47" i="9"/>
  <c r="AG47" i="9"/>
  <c r="AF47" i="9"/>
  <c r="AE47" i="9"/>
  <c r="AD47" i="9"/>
  <c r="AC47" i="9"/>
  <c r="Z47" i="9"/>
  <c r="Y47" i="9"/>
  <c r="X47" i="9"/>
  <c r="W47" i="9"/>
  <c r="V47" i="9"/>
  <c r="U47" i="9"/>
  <c r="T47" i="9"/>
  <c r="S47" i="9"/>
  <c r="Q47" i="9"/>
  <c r="P47" i="9"/>
  <c r="O47" i="9"/>
  <c r="J47" i="9"/>
  <c r="M47" i="9" s="1"/>
  <c r="I47" i="9"/>
  <c r="H47" i="9"/>
  <c r="D47" i="9"/>
  <c r="N47" i="9" s="1"/>
  <c r="AO46" i="9"/>
  <c r="AN46" i="9"/>
  <c r="AM46" i="9"/>
  <c r="AI46" i="9"/>
  <c r="AH46" i="9"/>
  <c r="AG46" i="9"/>
  <c r="AF46" i="9"/>
  <c r="AE46" i="9"/>
  <c r="AD46" i="9"/>
  <c r="AC46" i="9"/>
  <c r="Z46" i="9"/>
  <c r="Y46" i="9"/>
  <c r="X46" i="9"/>
  <c r="W46" i="9"/>
  <c r="V46" i="9"/>
  <c r="U46" i="9"/>
  <c r="T46" i="9"/>
  <c r="S46" i="9"/>
  <c r="Q46" i="9"/>
  <c r="P46" i="9"/>
  <c r="O46" i="9"/>
  <c r="J46" i="9"/>
  <c r="I46" i="9"/>
  <c r="H46" i="9"/>
  <c r="D46" i="9"/>
  <c r="N46" i="9" s="1"/>
  <c r="AO45" i="9"/>
  <c r="AN45" i="9"/>
  <c r="AM45" i="9"/>
  <c r="AI45" i="9"/>
  <c r="AH45" i="9"/>
  <c r="AG45" i="9"/>
  <c r="AF45" i="9"/>
  <c r="AE45" i="9"/>
  <c r="AD45" i="9"/>
  <c r="AC45" i="9"/>
  <c r="Z45" i="9"/>
  <c r="Y45" i="9"/>
  <c r="X45" i="9"/>
  <c r="W45" i="9"/>
  <c r="V45" i="9"/>
  <c r="U45" i="9"/>
  <c r="T45" i="9"/>
  <c r="S45" i="9"/>
  <c r="Q45" i="9"/>
  <c r="P45" i="9"/>
  <c r="O45" i="9"/>
  <c r="J45" i="9"/>
  <c r="I45" i="9"/>
  <c r="H45" i="9"/>
  <c r="D45" i="9"/>
  <c r="N45" i="9" s="1"/>
  <c r="AO44" i="9"/>
  <c r="AN44" i="9"/>
  <c r="AM44" i="9"/>
  <c r="AI44" i="9"/>
  <c r="AH44" i="9"/>
  <c r="AG44" i="9"/>
  <c r="AF44" i="9"/>
  <c r="AE44" i="9"/>
  <c r="AD44" i="9"/>
  <c r="AC44" i="9"/>
  <c r="Z44" i="9"/>
  <c r="Y44" i="9"/>
  <c r="X44" i="9"/>
  <c r="W44" i="9"/>
  <c r="V44" i="9"/>
  <c r="U44" i="9"/>
  <c r="T44" i="9"/>
  <c r="S44" i="9"/>
  <c r="Q44" i="9"/>
  <c r="P44" i="9"/>
  <c r="O44" i="9"/>
  <c r="J44" i="9"/>
  <c r="I44" i="9"/>
  <c r="H44" i="9"/>
  <c r="D44" i="9"/>
  <c r="N44" i="9" s="1"/>
  <c r="AO43" i="9"/>
  <c r="AN43" i="9"/>
  <c r="AM43" i="9"/>
  <c r="AP43" i="9" s="1"/>
  <c r="AI43" i="9"/>
  <c r="AH43" i="9"/>
  <c r="AG43" i="9"/>
  <c r="AF43" i="9"/>
  <c r="AE43" i="9"/>
  <c r="AD43" i="9"/>
  <c r="AC43" i="9"/>
  <c r="Z43" i="9"/>
  <c r="Y43" i="9"/>
  <c r="X43" i="9"/>
  <c r="W43" i="9"/>
  <c r="V43" i="9"/>
  <c r="U43" i="9"/>
  <c r="T43" i="9"/>
  <c r="S43" i="9"/>
  <c r="Q43" i="9"/>
  <c r="P43" i="9"/>
  <c r="O43" i="9"/>
  <c r="J43" i="9"/>
  <c r="I43" i="9"/>
  <c r="H43" i="9"/>
  <c r="D43" i="9"/>
  <c r="N43" i="9" s="1"/>
  <c r="AO42" i="9"/>
  <c r="AN42" i="9"/>
  <c r="AM42" i="9"/>
  <c r="AI42" i="9"/>
  <c r="AH42" i="9"/>
  <c r="AG42" i="9"/>
  <c r="AF42" i="9"/>
  <c r="AE42" i="9"/>
  <c r="AD42" i="9"/>
  <c r="AC42" i="9"/>
  <c r="Z42" i="9"/>
  <c r="Y42" i="9"/>
  <c r="X42" i="9"/>
  <c r="W42" i="9"/>
  <c r="V42" i="9"/>
  <c r="U42" i="9"/>
  <c r="T42" i="9"/>
  <c r="S42" i="9"/>
  <c r="Q42" i="9"/>
  <c r="P42" i="9"/>
  <c r="O42" i="9"/>
  <c r="J42" i="9"/>
  <c r="I42" i="9"/>
  <c r="H42" i="9"/>
  <c r="D42" i="9"/>
  <c r="N42" i="9" s="1"/>
  <c r="AO41" i="9"/>
  <c r="AP41" i="9" s="1"/>
  <c r="AN41" i="9"/>
  <c r="AM41" i="9"/>
  <c r="AI41" i="9"/>
  <c r="AH41" i="9"/>
  <c r="AG41" i="9"/>
  <c r="AF41" i="9"/>
  <c r="AE41" i="9"/>
  <c r="AD41" i="9"/>
  <c r="AC41" i="9"/>
  <c r="Z41" i="9"/>
  <c r="Y41" i="9"/>
  <c r="X41" i="9"/>
  <c r="W41" i="9"/>
  <c r="V41" i="9"/>
  <c r="U41" i="9"/>
  <c r="T41" i="9"/>
  <c r="S41" i="9"/>
  <c r="Q41" i="9"/>
  <c r="P41" i="9"/>
  <c r="O41" i="9"/>
  <c r="J41" i="9"/>
  <c r="M41" i="9" s="1"/>
  <c r="I41" i="9"/>
  <c r="H41" i="9"/>
  <c r="D41" i="9"/>
  <c r="N41" i="9" s="1"/>
  <c r="AO40" i="9"/>
  <c r="AN40" i="9"/>
  <c r="AM40" i="9"/>
  <c r="AI40" i="9"/>
  <c r="AH40" i="9"/>
  <c r="AG40" i="9"/>
  <c r="AF40" i="9"/>
  <c r="AE40" i="9"/>
  <c r="AD40" i="9"/>
  <c r="AC40" i="9"/>
  <c r="Z40" i="9"/>
  <c r="Y40" i="9"/>
  <c r="X40" i="9"/>
  <c r="W40" i="9"/>
  <c r="V40" i="9"/>
  <c r="U40" i="9"/>
  <c r="T40" i="9"/>
  <c r="S40" i="9"/>
  <c r="Q40" i="9"/>
  <c r="P40" i="9"/>
  <c r="O40" i="9"/>
  <c r="J40" i="9"/>
  <c r="I40" i="9"/>
  <c r="H40" i="9"/>
  <c r="D40" i="9"/>
  <c r="N40" i="9" s="1"/>
  <c r="AO39" i="9"/>
  <c r="AN39" i="9"/>
  <c r="AM39" i="9"/>
  <c r="AI39" i="9"/>
  <c r="AH39" i="9"/>
  <c r="AG39" i="9"/>
  <c r="AF39" i="9"/>
  <c r="AE39" i="9"/>
  <c r="AD39" i="9"/>
  <c r="AC39" i="9"/>
  <c r="Z39" i="9"/>
  <c r="Y39" i="9"/>
  <c r="X39" i="9"/>
  <c r="W39" i="9"/>
  <c r="V39" i="9"/>
  <c r="U39" i="9"/>
  <c r="T39" i="9"/>
  <c r="S39" i="9"/>
  <c r="Q39" i="9"/>
  <c r="P39" i="9"/>
  <c r="O39" i="9"/>
  <c r="J39" i="9"/>
  <c r="I39" i="9"/>
  <c r="H39" i="9"/>
  <c r="D39" i="9"/>
  <c r="N39" i="9" s="1"/>
  <c r="AO38" i="9"/>
  <c r="AN38" i="9"/>
  <c r="AM38" i="9"/>
  <c r="AP38" i="9" s="1"/>
  <c r="AI38" i="9"/>
  <c r="AH38" i="9"/>
  <c r="AG38" i="9"/>
  <c r="AF38" i="9"/>
  <c r="AE38" i="9"/>
  <c r="AD38" i="9"/>
  <c r="AC38" i="9"/>
  <c r="Z38" i="9"/>
  <c r="Y38" i="9"/>
  <c r="X38" i="9"/>
  <c r="W38" i="9"/>
  <c r="V38" i="9"/>
  <c r="U38" i="9"/>
  <c r="T38" i="9"/>
  <c r="S38" i="9"/>
  <c r="Q38" i="9"/>
  <c r="P38" i="9"/>
  <c r="O38" i="9"/>
  <c r="J38" i="9"/>
  <c r="I38" i="9"/>
  <c r="H38" i="9"/>
  <c r="D38" i="9"/>
  <c r="N38" i="9" s="1"/>
  <c r="AO37" i="9"/>
  <c r="AN37" i="9"/>
  <c r="AM37" i="9"/>
  <c r="AI37" i="9"/>
  <c r="AH37" i="9"/>
  <c r="AG37" i="9"/>
  <c r="AF37" i="9"/>
  <c r="AE37" i="9"/>
  <c r="AD37" i="9"/>
  <c r="AC37" i="9"/>
  <c r="Z37" i="9"/>
  <c r="Y37" i="9"/>
  <c r="X37" i="9"/>
  <c r="W37" i="9"/>
  <c r="V37" i="9"/>
  <c r="U37" i="9"/>
  <c r="T37" i="9"/>
  <c r="S37" i="9"/>
  <c r="Q37" i="9"/>
  <c r="P37" i="9"/>
  <c r="O37" i="9"/>
  <c r="J37" i="9"/>
  <c r="I37" i="9"/>
  <c r="H37" i="9"/>
  <c r="D37" i="9"/>
  <c r="N37" i="9" s="1"/>
  <c r="AO36" i="9"/>
  <c r="AN36" i="9"/>
  <c r="AM36" i="9"/>
  <c r="AI36" i="9"/>
  <c r="AH36" i="9"/>
  <c r="AG36" i="9"/>
  <c r="AF36" i="9"/>
  <c r="AE36" i="9"/>
  <c r="AD36" i="9"/>
  <c r="AC36" i="9"/>
  <c r="Z36" i="9"/>
  <c r="Y36" i="9"/>
  <c r="X36" i="9"/>
  <c r="W36" i="9"/>
  <c r="V36" i="9"/>
  <c r="U36" i="9"/>
  <c r="T36" i="9"/>
  <c r="S36" i="9"/>
  <c r="Q36" i="9"/>
  <c r="P36" i="9"/>
  <c r="O36" i="9"/>
  <c r="J36" i="9"/>
  <c r="I36" i="9"/>
  <c r="H36" i="9"/>
  <c r="D36" i="9"/>
  <c r="N36" i="9" s="1"/>
  <c r="AO35" i="9"/>
  <c r="AN35" i="9"/>
  <c r="AM35" i="9"/>
  <c r="AI35" i="9"/>
  <c r="AH35" i="9"/>
  <c r="AG35" i="9"/>
  <c r="AF35" i="9"/>
  <c r="AE35" i="9"/>
  <c r="AD35" i="9"/>
  <c r="AC35" i="9"/>
  <c r="Z35" i="9"/>
  <c r="Y35" i="9"/>
  <c r="X35" i="9"/>
  <c r="W35" i="9"/>
  <c r="V35" i="9"/>
  <c r="U35" i="9"/>
  <c r="T35" i="9"/>
  <c r="S35" i="9"/>
  <c r="Q35" i="9"/>
  <c r="P35" i="9"/>
  <c r="O35" i="9"/>
  <c r="N35" i="9"/>
  <c r="J35" i="9"/>
  <c r="M35" i="9" s="1"/>
  <c r="I35" i="9"/>
  <c r="H35" i="9"/>
  <c r="D35" i="9"/>
  <c r="AO34" i="9"/>
  <c r="AN34" i="9"/>
  <c r="AM34" i="9"/>
  <c r="AI34" i="9"/>
  <c r="AH34" i="9"/>
  <c r="AG34" i="9"/>
  <c r="AF34" i="9"/>
  <c r="AE34" i="9"/>
  <c r="AD34" i="9"/>
  <c r="AC34" i="9"/>
  <c r="Z34" i="9"/>
  <c r="Y34" i="9"/>
  <c r="X34" i="9"/>
  <c r="W34" i="9"/>
  <c r="V34" i="9"/>
  <c r="U34" i="9"/>
  <c r="T34" i="9"/>
  <c r="S34" i="9"/>
  <c r="Q34" i="9"/>
  <c r="P34" i="9"/>
  <c r="O34" i="9"/>
  <c r="J34" i="9"/>
  <c r="I34" i="9"/>
  <c r="H34" i="9"/>
  <c r="D34" i="9"/>
  <c r="N34" i="9" s="1"/>
  <c r="AO33" i="9"/>
  <c r="AN33" i="9"/>
  <c r="AM33" i="9"/>
  <c r="AI33" i="9"/>
  <c r="AH33" i="9"/>
  <c r="AG33" i="9"/>
  <c r="AF33" i="9"/>
  <c r="AE33" i="9"/>
  <c r="AD33" i="9"/>
  <c r="AC33" i="9"/>
  <c r="Z33" i="9"/>
  <c r="Y33" i="9"/>
  <c r="X33" i="9"/>
  <c r="W33" i="9"/>
  <c r="V33" i="9"/>
  <c r="U33" i="9"/>
  <c r="T33" i="9"/>
  <c r="S33" i="9"/>
  <c r="Q33" i="9"/>
  <c r="P33" i="9"/>
  <c r="O33" i="9"/>
  <c r="J33" i="9"/>
  <c r="I33" i="9"/>
  <c r="H33" i="9"/>
  <c r="D33" i="9"/>
  <c r="M33" i="9" s="1"/>
  <c r="AO32" i="9"/>
  <c r="AN32" i="9"/>
  <c r="AM32" i="9"/>
  <c r="AI32" i="9"/>
  <c r="AH32" i="9"/>
  <c r="AG32" i="9"/>
  <c r="AF32" i="9"/>
  <c r="AE32" i="9"/>
  <c r="AD32" i="9"/>
  <c r="AC32" i="9"/>
  <c r="Z32" i="9"/>
  <c r="Y32" i="9"/>
  <c r="X32" i="9"/>
  <c r="W32" i="9"/>
  <c r="V32" i="9"/>
  <c r="U32" i="9"/>
  <c r="T32" i="9"/>
  <c r="S32" i="9"/>
  <c r="Q32" i="9"/>
  <c r="P32" i="9"/>
  <c r="O32" i="9"/>
  <c r="J32" i="9"/>
  <c r="I32" i="9"/>
  <c r="H32" i="9"/>
  <c r="D32" i="9"/>
  <c r="N32" i="9" s="1"/>
  <c r="AO31" i="9"/>
  <c r="AN31" i="9"/>
  <c r="AM31" i="9"/>
  <c r="AI31" i="9"/>
  <c r="AH31" i="9"/>
  <c r="AG31" i="9"/>
  <c r="AF31" i="9"/>
  <c r="AE31" i="9"/>
  <c r="AD31" i="9"/>
  <c r="AC31" i="9"/>
  <c r="Z31" i="9"/>
  <c r="Y31" i="9"/>
  <c r="X31" i="9"/>
  <c r="W31" i="9"/>
  <c r="V31" i="9"/>
  <c r="U31" i="9"/>
  <c r="T31" i="9"/>
  <c r="S31" i="9"/>
  <c r="Q31" i="9"/>
  <c r="P31" i="9"/>
  <c r="O31" i="9"/>
  <c r="J31" i="9"/>
  <c r="I31" i="9"/>
  <c r="H31" i="9"/>
  <c r="K31" i="9" s="1"/>
  <c r="D31" i="9"/>
  <c r="M31" i="9" s="1"/>
  <c r="AO30" i="9"/>
  <c r="AN30" i="9"/>
  <c r="AM30" i="9"/>
  <c r="AI30" i="9"/>
  <c r="AH30" i="9"/>
  <c r="AG30" i="9"/>
  <c r="AF30" i="9"/>
  <c r="AE30" i="9"/>
  <c r="AD30" i="9"/>
  <c r="AC30" i="9"/>
  <c r="Z30" i="9"/>
  <c r="Y30" i="9"/>
  <c r="X30" i="9"/>
  <c r="W30" i="9"/>
  <c r="V30" i="9"/>
  <c r="U30" i="9"/>
  <c r="T30" i="9"/>
  <c r="S30" i="9"/>
  <c r="Q30" i="9"/>
  <c r="P30" i="9"/>
  <c r="O30" i="9"/>
  <c r="J30" i="9"/>
  <c r="I30" i="9"/>
  <c r="H30" i="9"/>
  <c r="D30" i="9"/>
  <c r="N30" i="9" s="1"/>
  <c r="AO29" i="9"/>
  <c r="AN29" i="9"/>
  <c r="AM29" i="9"/>
  <c r="AI29" i="9"/>
  <c r="AH29" i="9"/>
  <c r="AG29" i="9"/>
  <c r="AF29" i="9"/>
  <c r="AE29" i="9"/>
  <c r="AD29" i="9"/>
  <c r="AC29" i="9"/>
  <c r="Z29" i="9"/>
  <c r="Y29" i="9"/>
  <c r="X29" i="9"/>
  <c r="W29" i="9"/>
  <c r="V29" i="9"/>
  <c r="U29" i="9"/>
  <c r="T29" i="9"/>
  <c r="S29" i="9"/>
  <c r="Q29" i="9"/>
  <c r="P29" i="9"/>
  <c r="O29" i="9"/>
  <c r="J29" i="9"/>
  <c r="I29" i="9"/>
  <c r="H29" i="9"/>
  <c r="D29" i="9"/>
  <c r="N29" i="9" s="1"/>
  <c r="AO28" i="9"/>
  <c r="AN28" i="9"/>
  <c r="AM28" i="9"/>
  <c r="AI28" i="9"/>
  <c r="AH28" i="9"/>
  <c r="AG28" i="9"/>
  <c r="AF28" i="9"/>
  <c r="AE28" i="9"/>
  <c r="AD28" i="9"/>
  <c r="AC28" i="9"/>
  <c r="Z28" i="9"/>
  <c r="Y28" i="9"/>
  <c r="X28" i="9"/>
  <c r="W28" i="9"/>
  <c r="V28" i="9"/>
  <c r="U28" i="9"/>
  <c r="T28" i="9"/>
  <c r="S28" i="9"/>
  <c r="Q28" i="9"/>
  <c r="P28" i="9"/>
  <c r="O28" i="9"/>
  <c r="J28" i="9"/>
  <c r="I28" i="9"/>
  <c r="H28" i="9"/>
  <c r="D28" i="9"/>
  <c r="N28" i="9" s="1"/>
  <c r="AO27" i="9"/>
  <c r="AN27" i="9"/>
  <c r="AM27" i="9"/>
  <c r="AP27" i="9" s="1"/>
  <c r="AI27" i="9"/>
  <c r="AH27" i="9"/>
  <c r="AG27" i="9"/>
  <c r="AF27" i="9"/>
  <c r="AE27" i="9"/>
  <c r="AD27" i="9"/>
  <c r="AC27" i="9"/>
  <c r="Z27" i="9"/>
  <c r="Y27" i="9"/>
  <c r="X27" i="9"/>
  <c r="W27" i="9"/>
  <c r="V27" i="9"/>
  <c r="U27" i="9"/>
  <c r="T27" i="9"/>
  <c r="S27" i="9"/>
  <c r="Q27" i="9"/>
  <c r="P27" i="9"/>
  <c r="O27" i="9"/>
  <c r="J27" i="9"/>
  <c r="I27" i="9"/>
  <c r="H27" i="9"/>
  <c r="D27" i="9"/>
  <c r="N27" i="9" s="1"/>
  <c r="AO26" i="9"/>
  <c r="AN26" i="9"/>
  <c r="AM26" i="9"/>
  <c r="AI26" i="9"/>
  <c r="AH26" i="9"/>
  <c r="AG26" i="9"/>
  <c r="AF26" i="9"/>
  <c r="AE26" i="9"/>
  <c r="AD26" i="9"/>
  <c r="AC26" i="9"/>
  <c r="Z26" i="9"/>
  <c r="Y26" i="9"/>
  <c r="X26" i="9"/>
  <c r="W26" i="9"/>
  <c r="V26" i="9"/>
  <c r="U26" i="9"/>
  <c r="T26" i="9"/>
  <c r="S26" i="9"/>
  <c r="Q26" i="9"/>
  <c r="P26" i="9"/>
  <c r="O26" i="9"/>
  <c r="J26" i="9"/>
  <c r="I26" i="9"/>
  <c r="H26" i="9"/>
  <c r="D26" i="9"/>
  <c r="N26" i="9" s="1"/>
  <c r="AO25" i="9"/>
  <c r="AN25" i="9"/>
  <c r="AM25" i="9"/>
  <c r="AI25" i="9"/>
  <c r="AH25" i="9"/>
  <c r="AG25" i="9"/>
  <c r="AF25" i="9"/>
  <c r="AE25" i="9"/>
  <c r="AD25" i="9"/>
  <c r="AC25" i="9"/>
  <c r="Z25" i="9"/>
  <c r="Y25" i="9"/>
  <c r="X25" i="9"/>
  <c r="W25" i="9"/>
  <c r="V25" i="9"/>
  <c r="U25" i="9"/>
  <c r="T25" i="9"/>
  <c r="S25" i="9"/>
  <c r="Q25" i="9"/>
  <c r="P25" i="9"/>
  <c r="O25" i="9"/>
  <c r="J25" i="9"/>
  <c r="I25" i="9"/>
  <c r="H25" i="9"/>
  <c r="D25" i="9"/>
  <c r="N25" i="9" s="1"/>
  <c r="AO24" i="9"/>
  <c r="AN24" i="9"/>
  <c r="AM24" i="9"/>
  <c r="AI24" i="9"/>
  <c r="AH24" i="9"/>
  <c r="AG24" i="9"/>
  <c r="AF24" i="9"/>
  <c r="AE24" i="9"/>
  <c r="AD24" i="9"/>
  <c r="AC24" i="9"/>
  <c r="Z24" i="9"/>
  <c r="Y24" i="9"/>
  <c r="X24" i="9"/>
  <c r="W24" i="9"/>
  <c r="V24" i="9"/>
  <c r="U24" i="9"/>
  <c r="T24" i="9"/>
  <c r="S24" i="9"/>
  <c r="Q24" i="9"/>
  <c r="P24" i="9"/>
  <c r="O24" i="9"/>
  <c r="J24" i="9"/>
  <c r="I24" i="9"/>
  <c r="H24" i="9"/>
  <c r="D24" i="9"/>
  <c r="N24" i="9" s="1"/>
  <c r="AO23" i="9"/>
  <c r="AN23" i="9"/>
  <c r="AM23" i="9"/>
  <c r="AI23" i="9"/>
  <c r="AH23" i="9"/>
  <c r="AG23" i="9"/>
  <c r="AF23" i="9"/>
  <c r="AE23" i="9"/>
  <c r="AD23" i="9"/>
  <c r="AC23" i="9"/>
  <c r="Z23" i="9"/>
  <c r="Y23" i="9"/>
  <c r="X23" i="9"/>
  <c r="W23" i="9"/>
  <c r="V23" i="9"/>
  <c r="U23" i="9"/>
  <c r="T23" i="9"/>
  <c r="S23" i="9"/>
  <c r="Q23" i="9"/>
  <c r="P23" i="9"/>
  <c r="O23" i="9"/>
  <c r="N23" i="9"/>
  <c r="J23" i="9"/>
  <c r="I23" i="9"/>
  <c r="H23" i="9"/>
  <c r="D23" i="9"/>
  <c r="AO22" i="9"/>
  <c r="AN22" i="9"/>
  <c r="AM22" i="9"/>
  <c r="AI22" i="9"/>
  <c r="AH22" i="9"/>
  <c r="AG22" i="9"/>
  <c r="AF22" i="9"/>
  <c r="AE22" i="9"/>
  <c r="AD22" i="9"/>
  <c r="AC22" i="9"/>
  <c r="Z22" i="9"/>
  <c r="Y22" i="9"/>
  <c r="X22" i="9"/>
  <c r="W22" i="9"/>
  <c r="V22" i="9"/>
  <c r="U22" i="9"/>
  <c r="T22" i="9"/>
  <c r="S22" i="9"/>
  <c r="Q22" i="9"/>
  <c r="P22" i="9"/>
  <c r="O22" i="9"/>
  <c r="J22" i="9"/>
  <c r="I22" i="9"/>
  <c r="H22" i="9"/>
  <c r="D22" i="9"/>
  <c r="N22" i="9" s="1"/>
  <c r="AO21" i="9"/>
  <c r="AN21" i="9"/>
  <c r="AM21" i="9"/>
  <c r="AI21" i="9"/>
  <c r="AH21" i="9"/>
  <c r="AG21" i="9"/>
  <c r="AF21" i="9"/>
  <c r="AE21" i="9"/>
  <c r="AD21" i="9"/>
  <c r="AC21" i="9"/>
  <c r="Z21" i="9"/>
  <c r="Y21" i="9"/>
  <c r="X21" i="9"/>
  <c r="W21" i="9"/>
  <c r="V21" i="9"/>
  <c r="U21" i="9"/>
  <c r="T21" i="9"/>
  <c r="S21" i="9"/>
  <c r="Q21" i="9"/>
  <c r="P21" i="9"/>
  <c r="O21" i="9"/>
  <c r="J21" i="9"/>
  <c r="I21" i="9"/>
  <c r="H21" i="9"/>
  <c r="D21" i="9"/>
  <c r="N21" i="9" s="1"/>
  <c r="AO20" i="9"/>
  <c r="AN20" i="9"/>
  <c r="AM20" i="9"/>
  <c r="AI20" i="9"/>
  <c r="AH20" i="9"/>
  <c r="AG20" i="9"/>
  <c r="AF20" i="9"/>
  <c r="AE20" i="9"/>
  <c r="AD20" i="9"/>
  <c r="AC20" i="9"/>
  <c r="Z20" i="9"/>
  <c r="Y20" i="9"/>
  <c r="X20" i="9"/>
  <c r="W20" i="9"/>
  <c r="V20" i="9"/>
  <c r="U20" i="9"/>
  <c r="T20" i="9"/>
  <c r="S20" i="9"/>
  <c r="Q20" i="9"/>
  <c r="P20" i="9"/>
  <c r="O20" i="9"/>
  <c r="J20" i="9"/>
  <c r="I20" i="9"/>
  <c r="H20" i="9"/>
  <c r="D20" i="9"/>
  <c r="N20" i="9" s="1"/>
  <c r="AO19" i="9"/>
  <c r="AN19" i="9"/>
  <c r="AM19" i="9"/>
  <c r="AI19" i="9"/>
  <c r="AH19" i="9"/>
  <c r="AG19" i="9"/>
  <c r="AF19" i="9"/>
  <c r="AE19" i="9"/>
  <c r="AD19" i="9"/>
  <c r="AC19" i="9"/>
  <c r="Z19" i="9"/>
  <c r="Y19" i="9"/>
  <c r="X19" i="9"/>
  <c r="W19" i="9"/>
  <c r="V19" i="9"/>
  <c r="U19" i="9"/>
  <c r="T19" i="9"/>
  <c r="S19" i="9"/>
  <c r="Q19" i="9"/>
  <c r="P19" i="9"/>
  <c r="O19" i="9"/>
  <c r="J19" i="9"/>
  <c r="I19" i="9"/>
  <c r="H19" i="9"/>
  <c r="K19" i="9" s="1"/>
  <c r="D19" i="9"/>
  <c r="N19" i="9" s="1"/>
  <c r="AO18" i="9"/>
  <c r="AN18" i="9"/>
  <c r="AM18" i="9"/>
  <c r="AP18" i="9" s="1"/>
  <c r="AI18" i="9"/>
  <c r="AH18" i="9"/>
  <c r="AG18" i="9"/>
  <c r="AF18" i="9"/>
  <c r="AE18" i="9"/>
  <c r="AD18" i="9"/>
  <c r="AC18" i="9"/>
  <c r="Z18" i="9"/>
  <c r="Y18" i="9"/>
  <c r="X18" i="9"/>
  <c r="W18" i="9"/>
  <c r="V18" i="9"/>
  <c r="U18" i="9"/>
  <c r="T18" i="9"/>
  <c r="S18" i="9"/>
  <c r="Q18" i="9"/>
  <c r="P18" i="9"/>
  <c r="O18" i="9"/>
  <c r="J18" i="9"/>
  <c r="I18" i="9"/>
  <c r="H18" i="9"/>
  <c r="D18" i="9"/>
  <c r="N18" i="9" s="1"/>
  <c r="AO17" i="9"/>
  <c r="AN17" i="9"/>
  <c r="AM17" i="9"/>
  <c r="AI17" i="9"/>
  <c r="AH17" i="9"/>
  <c r="AG17" i="9"/>
  <c r="AF17" i="9"/>
  <c r="AE17" i="9"/>
  <c r="AD17" i="9"/>
  <c r="AC17" i="9"/>
  <c r="Z17" i="9"/>
  <c r="Y17" i="9"/>
  <c r="X17" i="9"/>
  <c r="W17" i="9"/>
  <c r="V17" i="9"/>
  <c r="U17" i="9"/>
  <c r="T17" i="9"/>
  <c r="S17" i="9"/>
  <c r="Q17" i="9"/>
  <c r="P17" i="9"/>
  <c r="O17" i="9"/>
  <c r="J17" i="9"/>
  <c r="M17" i="9" s="1"/>
  <c r="I17" i="9"/>
  <c r="H17" i="9"/>
  <c r="D17" i="9"/>
  <c r="N17" i="9" s="1"/>
  <c r="AO16" i="9"/>
  <c r="AN16" i="9"/>
  <c r="AM16" i="9"/>
  <c r="AI16" i="9"/>
  <c r="AH16" i="9"/>
  <c r="AG16" i="9"/>
  <c r="AF16" i="9"/>
  <c r="AE16" i="9"/>
  <c r="AD16" i="9"/>
  <c r="AC16" i="9"/>
  <c r="Z16" i="9"/>
  <c r="Y16" i="9"/>
  <c r="X16" i="9"/>
  <c r="W16" i="9"/>
  <c r="V16" i="9"/>
  <c r="U16" i="9"/>
  <c r="T16" i="9"/>
  <c r="S16" i="9"/>
  <c r="Q16" i="9"/>
  <c r="P16" i="9"/>
  <c r="O16" i="9"/>
  <c r="J16" i="9"/>
  <c r="I16" i="9"/>
  <c r="H16" i="9"/>
  <c r="D16" i="9"/>
  <c r="N16" i="9" s="1"/>
  <c r="AO15" i="9"/>
  <c r="AN15" i="9"/>
  <c r="AM15" i="9"/>
  <c r="AI15" i="9"/>
  <c r="AH15" i="9"/>
  <c r="AG15" i="9"/>
  <c r="AF15" i="9"/>
  <c r="AE15" i="9"/>
  <c r="AD15" i="9"/>
  <c r="AC15" i="9"/>
  <c r="Z15" i="9"/>
  <c r="Y15" i="9"/>
  <c r="X15" i="9"/>
  <c r="W15" i="9"/>
  <c r="V15" i="9"/>
  <c r="U15" i="9"/>
  <c r="T15" i="9"/>
  <c r="S15" i="9"/>
  <c r="Q15" i="9"/>
  <c r="P15" i="9"/>
  <c r="O15" i="9"/>
  <c r="J15" i="9"/>
  <c r="M15" i="9" s="1"/>
  <c r="I15" i="9"/>
  <c r="H15" i="9"/>
  <c r="K15" i="9" s="1"/>
  <c r="D15" i="9"/>
  <c r="N15" i="9" s="1"/>
  <c r="AO14" i="9"/>
  <c r="AN14" i="9"/>
  <c r="AM14" i="9"/>
  <c r="AI14" i="9"/>
  <c r="AH14" i="9"/>
  <c r="AG14" i="9"/>
  <c r="AF14" i="9"/>
  <c r="AE14" i="9"/>
  <c r="AD14" i="9"/>
  <c r="AC14" i="9"/>
  <c r="Z14" i="9"/>
  <c r="Y14" i="9"/>
  <c r="X14" i="9"/>
  <c r="W14" i="9"/>
  <c r="V14" i="9"/>
  <c r="U14" i="9"/>
  <c r="T14" i="9"/>
  <c r="S14" i="9"/>
  <c r="Q14" i="9"/>
  <c r="P14" i="9"/>
  <c r="O14" i="9"/>
  <c r="J14" i="9"/>
  <c r="I14" i="9"/>
  <c r="H14" i="9"/>
  <c r="D14" i="9"/>
  <c r="N14" i="9" s="1"/>
  <c r="AO13" i="9"/>
  <c r="AN13" i="9"/>
  <c r="AM13" i="9"/>
  <c r="AI13" i="9"/>
  <c r="AH13" i="9"/>
  <c r="AG13" i="9"/>
  <c r="AF13" i="9"/>
  <c r="AE13" i="9"/>
  <c r="AD13" i="9"/>
  <c r="AC13" i="9"/>
  <c r="Z13" i="9"/>
  <c r="Y13" i="9"/>
  <c r="X13" i="9"/>
  <c r="W13" i="9"/>
  <c r="V13" i="9"/>
  <c r="U13" i="9"/>
  <c r="T13" i="9"/>
  <c r="S13" i="9"/>
  <c r="Q13" i="9"/>
  <c r="P13" i="9"/>
  <c r="O13" i="9"/>
  <c r="J13" i="9"/>
  <c r="I13" i="9"/>
  <c r="H13" i="9"/>
  <c r="D13" i="9"/>
  <c r="N13" i="9" s="1"/>
  <c r="AO12" i="9"/>
  <c r="AN12" i="9"/>
  <c r="AM12" i="9"/>
  <c r="AI12" i="9"/>
  <c r="AH12" i="9"/>
  <c r="AG12" i="9"/>
  <c r="AF12" i="9"/>
  <c r="AE12" i="9"/>
  <c r="AD12" i="9"/>
  <c r="AC12" i="9"/>
  <c r="Z12" i="9"/>
  <c r="Y12" i="9"/>
  <c r="X12" i="9"/>
  <c r="W12" i="9"/>
  <c r="V12" i="9"/>
  <c r="U12" i="9"/>
  <c r="T12" i="9"/>
  <c r="S12" i="9"/>
  <c r="Q12" i="9"/>
  <c r="P12" i="9"/>
  <c r="O12" i="9"/>
  <c r="J12" i="9"/>
  <c r="I12" i="9"/>
  <c r="H12" i="9"/>
  <c r="D12" i="9"/>
  <c r="N12" i="9" s="1"/>
  <c r="AO11" i="9"/>
  <c r="AN11" i="9"/>
  <c r="AM11" i="9"/>
  <c r="AI11" i="9"/>
  <c r="AH11" i="9"/>
  <c r="AG11" i="9"/>
  <c r="AF11" i="9"/>
  <c r="AE11" i="9"/>
  <c r="AD11" i="9"/>
  <c r="AC11" i="9"/>
  <c r="Z11" i="9"/>
  <c r="Y11" i="9"/>
  <c r="X11" i="9"/>
  <c r="W11" i="9"/>
  <c r="V11" i="9"/>
  <c r="U11" i="9"/>
  <c r="T11" i="9"/>
  <c r="S11" i="9"/>
  <c r="Q11" i="9"/>
  <c r="P11" i="9"/>
  <c r="O11" i="9"/>
  <c r="N11" i="9"/>
  <c r="J11" i="9"/>
  <c r="I11" i="9"/>
  <c r="H11" i="9"/>
  <c r="K11" i="9" s="1"/>
  <c r="D11" i="9"/>
  <c r="M11" i="9" s="1"/>
  <c r="AO10" i="9"/>
  <c r="AN10" i="9"/>
  <c r="AM10" i="9"/>
  <c r="AI10" i="9"/>
  <c r="AH10" i="9"/>
  <c r="AG10" i="9"/>
  <c r="AF10" i="9"/>
  <c r="AE10" i="9"/>
  <c r="AD10" i="9"/>
  <c r="AC10" i="9"/>
  <c r="Z10" i="9"/>
  <c r="Y10" i="9"/>
  <c r="X10" i="9"/>
  <c r="W10" i="9"/>
  <c r="V10" i="9"/>
  <c r="U10" i="9"/>
  <c r="T10" i="9"/>
  <c r="S10" i="9"/>
  <c r="Q10" i="9"/>
  <c r="P10" i="9"/>
  <c r="O10" i="9"/>
  <c r="J10" i="9"/>
  <c r="I10" i="9"/>
  <c r="H10" i="9"/>
  <c r="D10" i="9"/>
  <c r="N10" i="9" s="1"/>
  <c r="AO9" i="9"/>
  <c r="AN9" i="9"/>
  <c r="AM9" i="9"/>
  <c r="AI9" i="9"/>
  <c r="AH9" i="9"/>
  <c r="AG9" i="9"/>
  <c r="AF9" i="9"/>
  <c r="AE9" i="9"/>
  <c r="AD9" i="9"/>
  <c r="AC9" i="9"/>
  <c r="Z9" i="9"/>
  <c r="Y9" i="9"/>
  <c r="X9" i="9"/>
  <c r="W9" i="9"/>
  <c r="V9" i="9"/>
  <c r="U9" i="9"/>
  <c r="T9" i="9"/>
  <c r="S9" i="9"/>
  <c r="Q9" i="9"/>
  <c r="P9" i="9"/>
  <c r="O9" i="9"/>
  <c r="J9" i="9"/>
  <c r="I9" i="9"/>
  <c r="H9" i="9"/>
  <c r="D9" i="9"/>
  <c r="N9" i="9" s="1"/>
  <c r="AO8" i="9"/>
  <c r="AN8" i="9"/>
  <c r="AM8" i="9"/>
  <c r="AI8" i="9"/>
  <c r="AH8" i="9"/>
  <c r="AG8" i="9"/>
  <c r="AF8" i="9"/>
  <c r="AE8" i="9"/>
  <c r="AD8" i="9"/>
  <c r="AC8" i="9"/>
  <c r="Z8" i="9"/>
  <c r="Y8" i="9"/>
  <c r="X8" i="9"/>
  <c r="W8" i="9"/>
  <c r="V8" i="9"/>
  <c r="U8" i="9"/>
  <c r="T8" i="9"/>
  <c r="S8" i="9"/>
  <c r="Q8" i="9"/>
  <c r="P8" i="9"/>
  <c r="O8" i="9"/>
  <c r="J8" i="9"/>
  <c r="I8" i="9"/>
  <c r="H8" i="9"/>
  <c r="D8" i="9"/>
  <c r="N8" i="9" s="1"/>
  <c r="AO7" i="9"/>
  <c r="AN7" i="9"/>
  <c r="AM7" i="9"/>
  <c r="AP7" i="9" s="1"/>
  <c r="AI7" i="9"/>
  <c r="AH7" i="9"/>
  <c r="AG7" i="9"/>
  <c r="AF7" i="9"/>
  <c r="AE7" i="9"/>
  <c r="AD7" i="9"/>
  <c r="AC7" i="9"/>
  <c r="Z7" i="9"/>
  <c r="Y7" i="9"/>
  <c r="X7" i="9"/>
  <c r="W7" i="9"/>
  <c r="V7" i="9"/>
  <c r="U7" i="9"/>
  <c r="T7" i="9"/>
  <c r="S7" i="9"/>
  <c r="Q7" i="9"/>
  <c r="P7" i="9"/>
  <c r="O7" i="9"/>
  <c r="J7" i="9"/>
  <c r="I7" i="9"/>
  <c r="H7" i="9"/>
  <c r="G7" i="9"/>
  <c r="F7" i="9"/>
  <c r="E7" i="9"/>
  <c r="K18" i="9" l="1"/>
  <c r="AP13" i="9"/>
  <c r="M43" i="9"/>
  <c r="M49" i="9"/>
  <c r="K13" i="9"/>
  <c r="AP21" i="9"/>
  <c r="AP10" i="9"/>
  <c r="M19" i="9"/>
  <c r="N31" i="9"/>
  <c r="AP33" i="9"/>
  <c r="K39" i="9"/>
  <c r="L39" i="9" s="1"/>
  <c r="K47" i="9"/>
  <c r="M23" i="9"/>
  <c r="K28" i="9"/>
  <c r="K10" i="9"/>
  <c r="L10" i="9" s="1"/>
  <c r="M27" i="9"/>
  <c r="N33" i="9"/>
  <c r="AP45" i="9"/>
  <c r="AP9" i="9"/>
  <c r="AJ10" i="9"/>
  <c r="AP15" i="9"/>
  <c r="M25" i="9"/>
  <c r="AP26" i="9"/>
  <c r="K33" i="9"/>
  <c r="L33" i="9" s="1"/>
  <c r="AP35" i="9"/>
  <c r="K45" i="9"/>
  <c r="L45" i="9" s="1"/>
  <c r="R15" i="9"/>
  <c r="AJ15" i="9"/>
  <c r="AP16" i="9"/>
  <c r="AP22" i="9"/>
  <c r="AP25" i="9"/>
  <c r="K29" i="9"/>
  <c r="L29" i="9" s="1"/>
  <c r="AP31" i="9"/>
  <c r="K35" i="9"/>
  <c r="L35" i="9" s="1"/>
  <c r="AP42" i="9"/>
  <c r="AP47" i="9"/>
  <c r="R31" i="9"/>
  <c r="AJ31" i="9"/>
  <c r="AP37" i="9"/>
  <c r="M39" i="9"/>
  <c r="M45" i="9"/>
  <c r="AP48" i="9"/>
  <c r="L11" i="9"/>
  <c r="K25" i="9"/>
  <c r="R36" i="9"/>
  <c r="AJ36" i="9"/>
  <c r="R7" i="9"/>
  <c r="AA7" i="9" s="1"/>
  <c r="AJ7" i="9"/>
  <c r="AP11" i="9"/>
  <c r="K16" i="9"/>
  <c r="AP17" i="9"/>
  <c r="AJ18" i="9"/>
  <c r="K21" i="9"/>
  <c r="AP23" i="9"/>
  <c r="K27" i="9"/>
  <c r="K36" i="9"/>
  <c r="L36" i="9" s="1"/>
  <c r="AP49" i="9"/>
  <c r="AP14" i="9"/>
  <c r="K22" i="9"/>
  <c r="R22" i="9"/>
  <c r="K23" i="9"/>
  <c r="R23" i="9"/>
  <c r="AJ23" i="9"/>
  <c r="K32" i="9"/>
  <c r="L32" i="9" s="1"/>
  <c r="AP34" i="9"/>
  <c r="K37" i="9"/>
  <c r="L37" i="9" s="1"/>
  <c r="AP39" i="9"/>
  <c r="K43" i="9"/>
  <c r="M9" i="9"/>
  <c r="K7" i="9"/>
  <c r="K12" i="9"/>
  <c r="L12" i="9" s="1"/>
  <c r="AP19" i="9"/>
  <c r="R28" i="9"/>
  <c r="AJ28" i="9"/>
  <c r="AP29" i="9"/>
  <c r="AP30" i="9"/>
  <c r="R39" i="9"/>
  <c r="AJ39" i="9"/>
  <c r="AJ44" i="9"/>
  <c r="K48" i="9"/>
  <c r="L48" i="9" s="1"/>
  <c r="K49" i="9"/>
  <c r="D7" i="9"/>
  <c r="N7" i="9" s="1"/>
  <c r="R9" i="9"/>
  <c r="AA9" i="9" s="1"/>
  <c r="AJ9" i="9"/>
  <c r="AJ12" i="9"/>
  <c r="K14" i="9"/>
  <c r="R14" i="9"/>
  <c r="AA14" i="9" s="1"/>
  <c r="L15" i="9"/>
  <c r="R17" i="9"/>
  <c r="AA17" i="9" s="1"/>
  <c r="AJ17" i="9"/>
  <c r="AJ20" i="9"/>
  <c r="L23" i="9"/>
  <c r="R25" i="9"/>
  <c r="AA25" i="9" s="1"/>
  <c r="AJ25" i="9"/>
  <c r="K30" i="9"/>
  <c r="L30" i="9" s="1"/>
  <c r="L31" i="9"/>
  <c r="R33" i="9"/>
  <c r="AA33" i="9" s="1"/>
  <c r="AJ33" i="9"/>
  <c r="K38" i="9"/>
  <c r="R41" i="9"/>
  <c r="AA41" i="9" s="1"/>
  <c r="AJ41" i="9"/>
  <c r="R44" i="9"/>
  <c r="R47" i="9"/>
  <c r="AA47" i="9" s="1"/>
  <c r="AK47" i="9" s="1"/>
  <c r="AJ47" i="9"/>
  <c r="K9" i="9"/>
  <c r="L9" i="9" s="1"/>
  <c r="R12" i="9"/>
  <c r="L13" i="9"/>
  <c r="AA15" i="9"/>
  <c r="K17" i="9"/>
  <c r="L17" i="9" s="1"/>
  <c r="R20" i="9"/>
  <c r="L21" i="9"/>
  <c r="AA23" i="9"/>
  <c r="AB23" i="9" s="1"/>
  <c r="AA31" i="9"/>
  <c r="AA39" i="9"/>
  <c r="K41" i="9"/>
  <c r="L41" i="9" s="1"/>
  <c r="K44" i="9"/>
  <c r="R48" i="9"/>
  <c r="AA48" i="9" s="1"/>
  <c r="AP8" i="9"/>
  <c r="K20" i="9"/>
  <c r="AP24" i="9"/>
  <c r="R26" i="9"/>
  <c r="AA26" i="9" s="1"/>
  <c r="AJ26" i="9"/>
  <c r="AP32" i="9"/>
  <c r="R34" i="9"/>
  <c r="AA34" i="9" s="1"/>
  <c r="AJ34" i="9"/>
  <c r="AP40" i="9"/>
  <c r="R42" i="9"/>
  <c r="AA42" i="9" s="1"/>
  <c r="AJ42" i="9"/>
  <c r="R45" i="9"/>
  <c r="AA45" i="9" s="1"/>
  <c r="AB45" i="9" s="1"/>
  <c r="AJ45" i="9"/>
  <c r="AJ48" i="9"/>
  <c r="AJ8" i="9"/>
  <c r="R10" i="9"/>
  <c r="AA10" i="9" s="1"/>
  <c r="R13" i="9"/>
  <c r="AA13" i="9" s="1"/>
  <c r="AL13" i="9" s="1"/>
  <c r="AJ13" i="9"/>
  <c r="AJ16" i="9"/>
  <c r="R18" i="9"/>
  <c r="L19" i="9"/>
  <c r="R21" i="9"/>
  <c r="AA21" i="9" s="1"/>
  <c r="AL21" i="9" s="1"/>
  <c r="AJ21" i="9"/>
  <c r="K26" i="9"/>
  <c r="L26" i="9" s="1"/>
  <c r="L27" i="9"/>
  <c r="R29" i="9"/>
  <c r="AA29" i="9" s="1"/>
  <c r="AJ29" i="9"/>
  <c r="K34" i="9"/>
  <c r="R37" i="9"/>
  <c r="AA37" i="9" s="1"/>
  <c r="AJ37" i="9"/>
  <c r="K42" i="9"/>
  <c r="L42" i="9" s="1"/>
  <c r="L43" i="9"/>
  <c r="AP46" i="9"/>
  <c r="R24" i="9"/>
  <c r="AA24" i="9" s="1"/>
  <c r="AJ24" i="9"/>
  <c r="R32" i="9"/>
  <c r="AA32" i="9" s="1"/>
  <c r="AJ32" i="9"/>
  <c r="R40" i="9"/>
  <c r="AA40" i="9" s="1"/>
  <c r="AJ40" i="9"/>
  <c r="R46" i="9"/>
  <c r="AA46" i="9" s="1"/>
  <c r="R49" i="9"/>
  <c r="AA49" i="9" s="1"/>
  <c r="AJ49" i="9"/>
  <c r="AA18" i="9"/>
  <c r="AK18" i="9" s="1"/>
  <c r="K8" i="9"/>
  <c r="R8" i="9"/>
  <c r="AA8" i="9" s="1"/>
  <c r="R11" i="9"/>
  <c r="AA11" i="9" s="1"/>
  <c r="AL11" i="9" s="1"/>
  <c r="AJ11" i="9"/>
  <c r="AJ14" i="9"/>
  <c r="R16" i="9"/>
  <c r="AA16" i="9" s="1"/>
  <c r="R19" i="9"/>
  <c r="AA19" i="9" s="1"/>
  <c r="AL19" i="9" s="1"/>
  <c r="AJ19" i="9"/>
  <c r="K24" i="9"/>
  <c r="L25" i="9"/>
  <c r="R27" i="9"/>
  <c r="AA27" i="9" s="1"/>
  <c r="AB27" i="9" s="1"/>
  <c r="AJ27" i="9"/>
  <c r="R35" i="9"/>
  <c r="AA35" i="9" s="1"/>
  <c r="AJ35" i="9"/>
  <c r="AK35" i="9" s="1"/>
  <c r="K40" i="9"/>
  <c r="R43" i="9"/>
  <c r="AA43" i="9" s="1"/>
  <c r="AJ43" i="9"/>
  <c r="AJ46" i="9"/>
  <c r="AP12" i="9"/>
  <c r="M13" i="9"/>
  <c r="AP20" i="9"/>
  <c r="M21" i="9"/>
  <c r="AJ22" i="9"/>
  <c r="AP28" i="9"/>
  <c r="M29" i="9"/>
  <c r="R30" i="9"/>
  <c r="AA30" i="9" s="1"/>
  <c r="AL30" i="9" s="1"/>
  <c r="AJ30" i="9"/>
  <c r="AP36" i="9"/>
  <c r="M37" i="9"/>
  <c r="R38" i="9"/>
  <c r="AA38" i="9" s="1"/>
  <c r="AJ38" i="9"/>
  <c r="AP44" i="9"/>
  <c r="K46" i="9"/>
  <c r="L46" i="9" s="1"/>
  <c r="AL41" i="9"/>
  <c r="AK41" i="9"/>
  <c r="AB41" i="9"/>
  <c r="AL9" i="9"/>
  <c r="AK9" i="9"/>
  <c r="AB9" i="9"/>
  <c r="AL33" i="9"/>
  <c r="AB33" i="9"/>
  <c r="AL47" i="9"/>
  <c r="AL15" i="9"/>
  <c r="AK15" i="9"/>
  <c r="AB15" i="9"/>
  <c r="AK23" i="9"/>
  <c r="AL31" i="9"/>
  <c r="AK31" i="9"/>
  <c r="AB31" i="9"/>
  <c r="AL39" i="9"/>
  <c r="AK39" i="9"/>
  <c r="AB39" i="9"/>
  <c r="AL45" i="9"/>
  <c r="AK45" i="9"/>
  <c r="AL29" i="9"/>
  <c r="AK29" i="9"/>
  <c r="AB29" i="9"/>
  <c r="AL37" i="9"/>
  <c r="AL25" i="9"/>
  <c r="AK25" i="9"/>
  <c r="AB25" i="9"/>
  <c r="AA22" i="9"/>
  <c r="AL49" i="9"/>
  <c r="AK49" i="9"/>
  <c r="AB49" i="9"/>
  <c r="AL17" i="9"/>
  <c r="AB17" i="9"/>
  <c r="AA12" i="9"/>
  <c r="AA28" i="9"/>
  <c r="AL35" i="9"/>
  <c r="AB35" i="9"/>
  <c r="AA36" i="9"/>
  <c r="AL43" i="9"/>
  <c r="AB43" i="9"/>
  <c r="AA44" i="9"/>
  <c r="AA20" i="9"/>
  <c r="L47" i="9"/>
  <c r="L49" i="9"/>
  <c r="L8" i="9"/>
  <c r="L14" i="9"/>
  <c r="L16" i="9"/>
  <c r="L18" i="9"/>
  <c r="L20" i="9"/>
  <c r="L22" i="9"/>
  <c r="L24" i="9"/>
  <c r="L28" i="9"/>
  <c r="L34" i="9"/>
  <c r="L38" i="9"/>
  <c r="L40" i="9"/>
  <c r="L44" i="9"/>
  <c r="M8" i="9"/>
  <c r="M10" i="9"/>
  <c r="M12" i="9"/>
  <c r="M14" i="9"/>
  <c r="M16" i="9"/>
  <c r="M18" i="9"/>
  <c r="M20" i="9"/>
  <c r="M22" i="9"/>
  <c r="M24" i="9"/>
  <c r="M26" i="9"/>
  <c r="M28" i="9"/>
  <c r="M30" i="9"/>
  <c r="M32" i="9"/>
  <c r="M34" i="9"/>
  <c r="M36" i="9"/>
  <c r="M38" i="9"/>
  <c r="M40" i="9"/>
  <c r="M42" i="9"/>
  <c r="M44" i="9"/>
  <c r="M46" i="9"/>
  <c r="M48" i="9"/>
  <c r="AL7" i="9" l="1"/>
  <c r="AB7" i="9"/>
  <c r="AL23" i="9"/>
  <c r="AK27" i="9"/>
  <c r="AK43" i="9"/>
  <c r="AL27" i="9"/>
  <c r="AB13" i="9"/>
  <c r="AK13" i="9"/>
  <c r="AK37" i="9"/>
  <c r="AB47" i="9"/>
  <c r="AL18" i="9"/>
  <c r="AK33" i="9"/>
  <c r="AK17" i="9"/>
  <c r="AL42" i="9"/>
  <c r="AB42" i="9"/>
  <c r="AL40" i="9"/>
  <c r="AK40" i="9"/>
  <c r="AB40" i="9"/>
  <c r="AK7" i="9"/>
  <c r="L7" i="9"/>
  <c r="M7" i="9"/>
  <c r="AB11" i="9"/>
  <c r="AK11" i="9"/>
  <c r="AL8" i="9"/>
  <c r="AK8" i="9"/>
  <c r="AB8" i="9"/>
  <c r="AL34" i="9"/>
  <c r="AK34" i="9"/>
  <c r="AB34" i="9"/>
  <c r="AL48" i="9"/>
  <c r="AK48" i="9"/>
  <c r="AB48" i="9"/>
  <c r="AB26" i="9"/>
  <c r="AK26" i="9"/>
  <c r="AL26" i="9"/>
  <c r="AL24" i="9"/>
  <c r="AB24" i="9"/>
  <c r="AK24" i="9"/>
  <c r="AL38" i="9"/>
  <c r="AK38" i="9"/>
  <c r="AB38" i="9"/>
  <c r="AK46" i="9"/>
  <c r="AB46" i="9"/>
  <c r="AL46" i="9"/>
  <c r="AL32" i="9"/>
  <c r="AK32" i="9"/>
  <c r="AB32" i="9"/>
  <c r="AK16" i="9"/>
  <c r="AB16" i="9"/>
  <c r="AL16" i="9"/>
  <c r="AK10" i="9"/>
  <c r="AL10" i="9"/>
  <c r="AB10" i="9"/>
  <c r="AB19" i="9"/>
  <c r="AK42" i="9"/>
  <c r="AB30" i="9"/>
  <c r="AK19" i="9"/>
  <c r="AK30" i="9"/>
  <c r="AB21" i="9"/>
  <c r="AK21" i="9"/>
  <c r="AB37" i="9"/>
  <c r="AB18" i="9"/>
  <c r="AL12" i="9"/>
  <c r="AK12" i="9"/>
  <c r="AB12" i="9"/>
  <c r="AL22" i="9"/>
  <c r="AK22" i="9"/>
  <c r="AB22" i="9"/>
  <c r="AL44" i="9"/>
  <c r="AK44" i="9"/>
  <c r="AB44" i="9"/>
  <c r="AL28" i="9"/>
  <c r="AK28" i="9"/>
  <c r="AB28" i="9"/>
  <c r="AL20" i="9"/>
  <c r="AK20" i="9"/>
  <c r="AB20" i="9"/>
  <c r="AL14" i="9"/>
  <c r="AK14" i="9"/>
  <c r="AB14" i="9"/>
  <c r="AL36" i="9"/>
  <c r="AK36" i="9"/>
  <c r="AB36" i="9"/>
  <c r="AO49" i="8" l="1"/>
  <c r="AN49" i="8"/>
  <c r="AM49" i="8"/>
  <c r="AI49" i="8"/>
  <c r="AH49" i="8"/>
  <c r="AG49" i="8"/>
  <c r="AF49" i="8"/>
  <c r="AE49" i="8"/>
  <c r="AD49" i="8"/>
  <c r="AC49" i="8"/>
  <c r="Z49" i="8"/>
  <c r="Y49" i="8"/>
  <c r="X49" i="8"/>
  <c r="W49" i="8"/>
  <c r="V49" i="8"/>
  <c r="U49" i="8"/>
  <c r="T49" i="8"/>
  <c r="S49" i="8"/>
  <c r="Q49" i="8"/>
  <c r="P49" i="8"/>
  <c r="O49" i="8"/>
  <c r="J49" i="8"/>
  <c r="I49" i="8"/>
  <c r="H49" i="8"/>
  <c r="D49" i="8"/>
  <c r="N49" i="8" s="1"/>
  <c r="AO48" i="8"/>
  <c r="AN48" i="8"/>
  <c r="AM48" i="8"/>
  <c r="AI48" i="8"/>
  <c r="AH48" i="8"/>
  <c r="AG48" i="8"/>
  <c r="AF48" i="8"/>
  <c r="AE48" i="8"/>
  <c r="AD48" i="8"/>
  <c r="AC48" i="8"/>
  <c r="Z48" i="8"/>
  <c r="Y48" i="8"/>
  <c r="X48" i="8"/>
  <c r="W48" i="8"/>
  <c r="V48" i="8"/>
  <c r="U48" i="8"/>
  <c r="T48" i="8"/>
  <c r="S48" i="8"/>
  <c r="Q48" i="8"/>
  <c r="P48" i="8"/>
  <c r="O48" i="8"/>
  <c r="J48" i="8"/>
  <c r="I48" i="8"/>
  <c r="H48" i="8"/>
  <c r="D48" i="8"/>
  <c r="N48" i="8" s="1"/>
  <c r="AO47" i="8"/>
  <c r="AN47" i="8"/>
  <c r="AM47" i="8"/>
  <c r="AI47" i="8"/>
  <c r="AH47" i="8"/>
  <c r="AG47" i="8"/>
  <c r="AF47" i="8"/>
  <c r="AE47" i="8"/>
  <c r="AD47" i="8"/>
  <c r="AC47" i="8"/>
  <c r="Z47" i="8"/>
  <c r="Y47" i="8"/>
  <c r="X47" i="8"/>
  <c r="W47" i="8"/>
  <c r="V47" i="8"/>
  <c r="U47" i="8"/>
  <c r="T47" i="8"/>
  <c r="S47" i="8"/>
  <c r="Q47" i="8"/>
  <c r="P47" i="8"/>
  <c r="O47" i="8"/>
  <c r="J47" i="8"/>
  <c r="I47" i="8"/>
  <c r="H47" i="8"/>
  <c r="D47" i="8"/>
  <c r="M47" i="8" s="1"/>
  <c r="AO46" i="8"/>
  <c r="AN46" i="8"/>
  <c r="AM46" i="8"/>
  <c r="AI46" i="8"/>
  <c r="AH46" i="8"/>
  <c r="AG46" i="8"/>
  <c r="AF46" i="8"/>
  <c r="AE46" i="8"/>
  <c r="AD46" i="8"/>
  <c r="AC46" i="8"/>
  <c r="Z46" i="8"/>
  <c r="Y46" i="8"/>
  <c r="X46" i="8"/>
  <c r="W46" i="8"/>
  <c r="V46" i="8"/>
  <c r="U46" i="8"/>
  <c r="T46" i="8"/>
  <c r="S46" i="8"/>
  <c r="Q46" i="8"/>
  <c r="P46" i="8"/>
  <c r="O46" i="8"/>
  <c r="J46" i="8"/>
  <c r="I46" i="8"/>
  <c r="H46" i="8"/>
  <c r="D46" i="8"/>
  <c r="N46" i="8" s="1"/>
  <c r="AO45" i="8"/>
  <c r="AN45" i="8"/>
  <c r="AM45" i="8"/>
  <c r="AI45" i="8"/>
  <c r="AH45" i="8"/>
  <c r="AG45" i="8"/>
  <c r="AF45" i="8"/>
  <c r="AE45" i="8"/>
  <c r="AD45" i="8"/>
  <c r="AJ45" i="8" s="1"/>
  <c r="AC45" i="8"/>
  <c r="Z45" i="8"/>
  <c r="Y45" i="8"/>
  <c r="X45" i="8"/>
  <c r="W45" i="8"/>
  <c r="V45" i="8"/>
  <c r="U45" i="8"/>
  <c r="T45" i="8"/>
  <c r="S45" i="8"/>
  <c r="Q45" i="8"/>
  <c r="P45" i="8"/>
  <c r="O45" i="8"/>
  <c r="N45" i="8"/>
  <c r="J45" i="8"/>
  <c r="I45" i="8"/>
  <c r="H45" i="8"/>
  <c r="D45" i="8"/>
  <c r="AO44" i="8"/>
  <c r="AN44" i="8"/>
  <c r="AM44" i="8"/>
  <c r="AI44" i="8"/>
  <c r="AH44" i="8"/>
  <c r="AG44" i="8"/>
  <c r="AF44" i="8"/>
  <c r="AE44" i="8"/>
  <c r="AD44" i="8"/>
  <c r="AC44" i="8"/>
  <c r="Z44" i="8"/>
  <c r="Y44" i="8"/>
  <c r="X44" i="8"/>
  <c r="W44" i="8"/>
  <c r="V44" i="8"/>
  <c r="U44" i="8"/>
  <c r="T44" i="8"/>
  <c r="S44" i="8"/>
  <c r="Q44" i="8"/>
  <c r="P44" i="8"/>
  <c r="O44" i="8"/>
  <c r="J44" i="8"/>
  <c r="I44" i="8"/>
  <c r="H44" i="8"/>
  <c r="D44" i="8"/>
  <c r="N44" i="8" s="1"/>
  <c r="AO43" i="8"/>
  <c r="AN43" i="8"/>
  <c r="AM43" i="8"/>
  <c r="AP43" i="8" s="1"/>
  <c r="AI43" i="8"/>
  <c r="AH43" i="8"/>
  <c r="AG43" i="8"/>
  <c r="AF43" i="8"/>
  <c r="AE43" i="8"/>
  <c r="AD43" i="8"/>
  <c r="AC43" i="8"/>
  <c r="Z43" i="8"/>
  <c r="Y43" i="8"/>
  <c r="X43" i="8"/>
  <c r="W43" i="8"/>
  <c r="V43" i="8"/>
  <c r="U43" i="8"/>
  <c r="T43" i="8"/>
  <c r="S43" i="8"/>
  <c r="Q43" i="8"/>
  <c r="P43" i="8"/>
  <c r="O43" i="8"/>
  <c r="J43" i="8"/>
  <c r="I43" i="8"/>
  <c r="H43" i="8"/>
  <c r="D43" i="8"/>
  <c r="N43" i="8" s="1"/>
  <c r="AO42" i="8"/>
  <c r="AN42" i="8"/>
  <c r="AP42" i="8" s="1"/>
  <c r="AM42" i="8"/>
  <c r="AI42" i="8"/>
  <c r="AH42" i="8"/>
  <c r="AG42" i="8"/>
  <c r="AF42" i="8"/>
  <c r="AE42" i="8"/>
  <c r="AD42" i="8"/>
  <c r="AC42" i="8"/>
  <c r="Z42" i="8"/>
  <c r="Y42" i="8"/>
  <c r="X42" i="8"/>
  <c r="R42" i="8" s="1"/>
  <c r="W42" i="8"/>
  <c r="V42" i="8"/>
  <c r="U42" i="8"/>
  <c r="T42" i="8"/>
  <c r="S42" i="8"/>
  <c r="Q42" i="8"/>
  <c r="P42" i="8"/>
  <c r="O42" i="8"/>
  <c r="J42" i="8"/>
  <c r="I42" i="8"/>
  <c r="H42" i="8"/>
  <c r="K42" i="8" s="1"/>
  <c r="L42" i="8" s="1"/>
  <c r="D42" i="8"/>
  <c r="N42" i="8" s="1"/>
  <c r="AO41" i="8"/>
  <c r="AN41" i="8"/>
  <c r="AM41" i="8"/>
  <c r="AJ41" i="8"/>
  <c r="AI41" i="8"/>
  <c r="AH41" i="8"/>
  <c r="AG41" i="8"/>
  <c r="AF41" i="8"/>
  <c r="AE41" i="8"/>
  <c r="AD41" i="8"/>
  <c r="AC41" i="8"/>
  <c r="Z41" i="8"/>
  <c r="Y41" i="8"/>
  <c r="X41" i="8"/>
  <c r="W41" i="8"/>
  <c r="V41" i="8"/>
  <c r="U41" i="8"/>
  <c r="T41" i="8"/>
  <c r="S41" i="8"/>
  <c r="Q41" i="8"/>
  <c r="P41" i="8"/>
  <c r="O41" i="8"/>
  <c r="N41" i="8"/>
  <c r="J41" i="8"/>
  <c r="I41" i="8"/>
  <c r="H41" i="8"/>
  <c r="D41" i="8"/>
  <c r="AO40" i="8"/>
  <c r="AN40" i="8"/>
  <c r="AM40" i="8"/>
  <c r="AI40" i="8"/>
  <c r="AH40" i="8"/>
  <c r="AG40" i="8"/>
  <c r="AF40" i="8"/>
  <c r="AE40" i="8"/>
  <c r="AD40" i="8"/>
  <c r="AC40" i="8"/>
  <c r="Z40" i="8"/>
  <c r="Y40" i="8"/>
  <c r="X40" i="8"/>
  <c r="W40" i="8"/>
  <c r="V40" i="8"/>
  <c r="U40" i="8"/>
  <c r="T40" i="8"/>
  <c r="S40" i="8"/>
  <c r="Q40" i="8"/>
  <c r="P40" i="8"/>
  <c r="O40" i="8"/>
  <c r="J40" i="8"/>
  <c r="I40" i="8"/>
  <c r="H40" i="8"/>
  <c r="K40" i="8" s="1"/>
  <c r="D40" i="8"/>
  <c r="N40" i="8" s="1"/>
  <c r="AO39" i="8"/>
  <c r="AN39" i="8"/>
  <c r="AM39" i="8"/>
  <c r="AP39" i="8" s="1"/>
  <c r="AI39" i="8"/>
  <c r="AH39" i="8"/>
  <c r="AG39" i="8"/>
  <c r="AF39" i="8"/>
  <c r="AE39" i="8"/>
  <c r="AD39" i="8"/>
  <c r="AC39" i="8"/>
  <c r="Z39" i="8"/>
  <c r="Y39" i="8"/>
  <c r="X39" i="8"/>
  <c r="W39" i="8"/>
  <c r="V39" i="8"/>
  <c r="U39" i="8"/>
  <c r="T39" i="8"/>
  <c r="S39" i="8"/>
  <c r="Q39" i="8"/>
  <c r="P39" i="8"/>
  <c r="O39" i="8"/>
  <c r="J39" i="8"/>
  <c r="I39" i="8"/>
  <c r="H39" i="8"/>
  <c r="D39" i="8"/>
  <c r="N39" i="8" s="1"/>
  <c r="AO38" i="8"/>
  <c r="AN38" i="8"/>
  <c r="AP38" i="8" s="1"/>
  <c r="AM38" i="8"/>
  <c r="AI38" i="8"/>
  <c r="AH38" i="8"/>
  <c r="AG38" i="8"/>
  <c r="AF38" i="8"/>
  <c r="AE38" i="8"/>
  <c r="AD38" i="8"/>
  <c r="AC38" i="8"/>
  <c r="Z38" i="8"/>
  <c r="Y38" i="8"/>
  <c r="X38" i="8"/>
  <c r="W38" i="8"/>
  <c r="V38" i="8"/>
  <c r="U38" i="8"/>
  <c r="T38" i="8"/>
  <c r="S38" i="8"/>
  <c r="Q38" i="8"/>
  <c r="P38" i="8"/>
  <c r="O38" i="8"/>
  <c r="J38" i="8"/>
  <c r="I38" i="8"/>
  <c r="H38" i="8"/>
  <c r="D38" i="8"/>
  <c r="N38" i="8" s="1"/>
  <c r="AO37" i="8"/>
  <c r="AN37" i="8"/>
  <c r="AM37" i="8"/>
  <c r="AI37" i="8"/>
  <c r="AH37" i="8"/>
  <c r="AG37" i="8"/>
  <c r="AF37" i="8"/>
  <c r="AE37" i="8"/>
  <c r="AD37" i="8"/>
  <c r="AC37" i="8"/>
  <c r="AJ37" i="8" s="1"/>
  <c r="Z37" i="8"/>
  <c r="Y37" i="8"/>
  <c r="X37" i="8"/>
  <c r="W37" i="8"/>
  <c r="V37" i="8"/>
  <c r="U37" i="8"/>
  <c r="T37" i="8"/>
  <c r="S37" i="8"/>
  <c r="Q37" i="8"/>
  <c r="P37" i="8"/>
  <c r="O37" i="8"/>
  <c r="J37" i="8"/>
  <c r="I37" i="8"/>
  <c r="H37" i="8"/>
  <c r="D37" i="8"/>
  <c r="M37" i="8" s="1"/>
  <c r="AO36" i="8"/>
  <c r="AN36" i="8"/>
  <c r="AM36" i="8"/>
  <c r="AI36" i="8"/>
  <c r="AH36" i="8"/>
  <c r="AG36" i="8"/>
  <c r="AF36" i="8"/>
  <c r="AE36" i="8"/>
  <c r="AD36" i="8"/>
  <c r="AC36" i="8"/>
  <c r="Z36" i="8"/>
  <c r="Y36" i="8"/>
  <c r="X36" i="8"/>
  <c r="W36" i="8"/>
  <c r="V36" i="8"/>
  <c r="U36" i="8"/>
  <c r="T36" i="8"/>
  <c r="S36" i="8"/>
  <c r="Q36" i="8"/>
  <c r="P36" i="8"/>
  <c r="O36" i="8"/>
  <c r="J36" i="8"/>
  <c r="I36" i="8"/>
  <c r="H36" i="8"/>
  <c r="K36" i="8" s="1"/>
  <c r="D36" i="8"/>
  <c r="N36" i="8" s="1"/>
  <c r="AO35" i="8"/>
  <c r="AN35" i="8"/>
  <c r="AM35" i="8"/>
  <c r="AI35" i="8"/>
  <c r="AH35" i="8"/>
  <c r="AG35" i="8"/>
  <c r="AF35" i="8"/>
  <c r="AE35" i="8"/>
  <c r="AD35" i="8"/>
  <c r="AC35" i="8"/>
  <c r="AJ35" i="8" s="1"/>
  <c r="Z35" i="8"/>
  <c r="Y35" i="8"/>
  <c r="X35" i="8"/>
  <c r="W35" i="8"/>
  <c r="V35" i="8"/>
  <c r="U35" i="8"/>
  <c r="T35" i="8"/>
  <c r="S35" i="8"/>
  <c r="Q35" i="8"/>
  <c r="P35" i="8"/>
  <c r="O35" i="8"/>
  <c r="J35" i="8"/>
  <c r="I35" i="8"/>
  <c r="H35" i="8"/>
  <c r="D35" i="8"/>
  <c r="N35" i="8" s="1"/>
  <c r="AO34" i="8"/>
  <c r="AN34" i="8"/>
  <c r="AM34" i="8"/>
  <c r="AI34" i="8"/>
  <c r="AH34" i="8"/>
  <c r="AG34" i="8"/>
  <c r="AF34" i="8"/>
  <c r="AE34" i="8"/>
  <c r="AD34" i="8"/>
  <c r="AC34" i="8"/>
  <c r="Z34" i="8"/>
  <c r="Y34" i="8"/>
  <c r="X34" i="8"/>
  <c r="W34" i="8"/>
  <c r="V34" i="8"/>
  <c r="U34" i="8"/>
  <c r="T34" i="8"/>
  <c r="S34" i="8"/>
  <c r="Q34" i="8"/>
  <c r="P34" i="8"/>
  <c r="O34" i="8"/>
  <c r="J34" i="8"/>
  <c r="I34" i="8"/>
  <c r="H34" i="8"/>
  <c r="K34" i="8" s="1"/>
  <c r="D34" i="8"/>
  <c r="N34" i="8" s="1"/>
  <c r="AO33" i="8"/>
  <c r="AN33" i="8"/>
  <c r="AM33" i="8"/>
  <c r="AP33" i="8" s="1"/>
  <c r="AI33" i="8"/>
  <c r="AH33" i="8"/>
  <c r="AG33" i="8"/>
  <c r="AF33" i="8"/>
  <c r="AE33" i="8"/>
  <c r="AD33" i="8"/>
  <c r="AC33" i="8"/>
  <c r="AJ33" i="8" s="1"/>
  <c r="Z33" i="8"/>
  <c r="Y33" i="8"/>
  <c r="X33" i="8"/>
  <c r="W33" i="8"/>
  <c r="V33" i="8"/>
  <c r="U33" i="8"/>
  <c r="T33" i="8"/>
  <c r="S33" i="8"/>
  <c r="Q33" i="8"/>
  <c r="P33" i="8"/>
  <c r="O33" i="8"/>
  <c r="N33" i="8"/>
  <c r="J33" i="8"/>
  <c r="I33" i="8"/>
  <c r="H33" i="8"/>
  <c r="D33" i="8"/>
  <c r="AO32" i="8"/>
  <c r="AN32" i="8"/>
  <c r="AM32" i="8"/>
  <c r="AI32" i="8"/>
  <c r="AH32" i="8"/>
  <c r="AG32" i="8"/>
  <c r="AF32" i="8"/>
  <c r="AE32" i="8"/>
  <c r="AD32" i="8"/>
  <c r="AC32" i="8"/>
  <c r="Z32" i="8"/>
  <c r="Y32" i="8"/>
  <c r="X32" i="8"/>
  <c r="W32" i="8"/>
  <c r="V32" i="8"/>
  <c r="U32" i="8"/>
  <c r="T32" i="8"/>
  <c r="S32" i="8"/>
  <c r="Q32" i="8"/>
  <c r="P32" i="8"/>
  <c r="O32" i="8"/>
  <c r="J32" i="8"/>
  <c r="I32" i="8"/>
  <c r="H32" i="8"/>
  <c r="K32" i="8" s="1"/>
  <c r="D32" i="8"/>
  <c r="N32" i="8" s="1"/>
  <c r="AO31" i="8"/>
  <c r="AN31" i="8"/>
  <c r="AM31" i="8"/>
  <c r="AI31" i="8"/>
  <c r="AH31" i="8"/>
  <c r="AG31" i="8"/>
  <c r="AF31" i="8"/>
  <c r="AE31" i="8"/>
  <c r="AD31" i="8"/>
  <c r="AC31" i="8"/>
  <c r="Z31" i="8"/>
  <c r="Y31" i="8"/>
  <c r="X31" i="8"/>
  <c r="W31" i="8"/>
  <c r="V31" i="8"/>
  <c r="U31" i="8"/>
  <c r="T31" i="8"/>
  <c r="S31" i="8"/>
  <c r="Q31" i="8"/>
  <c r="P31" i="8"/>
  <c r="O31" i="8"/>
  <c r="J31" i="8"/>
  <c r="I31" i="8"/>
  <c r="H31" i="8"/>
  <c r="D31" i="8"/>
  <c r="N31" i="8" s="1"/>
  <c r="AO30" i="8"/>
  <c r="AN30" i="8"/>
  <c r="AM30" i="8"/>
  <c r="AI30" i="8"/>
  <c r="AH30" i="8"/>
  <c r="AG30" i="8"/>
  <c r="AF30" i="8"/>
  <c r="AE30" i="8"/>
  <c r="AD30" i="8"/>
  <c r="AC30" i="8"/>
  <c r="Z30" i="8"/>
  <c r="Y30" i="8"/>
  <c r="X30" i="8"/>
  <c r="W30" i="8"/>
  <c r="V30" i="8"/>
  <c r="U30" i="8"/>
  <c r="T30" i="8"/>
  <c r="S30" i="8"/>
  <c r="Q30" i="8"/>
  <c r="P30" i="8"/>
  <c r="O30" i="8"/>
  <c r="J30" i="8"/>
  <c r="I30" i="8"/>
  <c r="H30" i="8"/>
  <c r="D30" i="8"/>
  <c r="N30" i="8" s="1"/>
  <c r="AO29" i="8"/>
  <c r="AN29" i="8"/>
  <c r="AM29" i="8"/>
  <c r="AI29" i="8"/>
  <c r="AH29" i="8"/>
  <c r="AG29" i="8"/>
  <c r="AF29" i="8"/>
  <c r="AE29" i="8"/>
  <c r="AD29" i="8"/>
  <c r="AC29" i="8"/>
  <c r="AJ29" i="8" s="1"/>
  <c r="Z29" i="8"/>
  <c r="Y29" i="8"/>
  <c r="X29" i="8"/>
  <c r="W29" i="8"/>
  <c r="V29" i="8"/>
  <c r="U29" i="8"/>
  <c r="T29" i="8"/>
  <c r="S29" i="8"/>
  <c r="Q29" i="8"/>
  <c r="P29" i="8"/>
  <c r="O29" i="8"/>
  <c r="J29" i="8"/>
  <c r="I29" i="8"/>
  <c r="H29" i="8"/>
  <c r="D29" i="8"/>
  <c r="M29" i="8" s="1"/>
  <c r="AO28" i="8"/>
  <c r="AN28" i="8"/>
  <c r="AM28" i="8"/>
  <c r="AI28" i="8"/>
  <c r="AH28" i="8"/>
  <c r="AG28" i="8"/>
  <c r="AF28" i="8"/>
  <c r="AE28" i="8"/>
  <c r="AD28" i="8"/>
  <c r="AC28" i="8"/>
  <c r="Z28" i="8"/>
  <c r="Y28" i="8"/>
  <c r="X28" i="8"/>
  <c r="W28" i="8"/>
  <c r="V28" i="8"/>
  <c r="U28" i="8"/>
  <c r="T28" i="8"/>
  <c r="S28" i="8"/>
  <c r="Q28" i="8"/>
  <c r="P28" i="8"/>
  <c r="O28" i="8"/>
  <c r="J28" i="8"/>
  <c r="I28" i="8"/>
  <c r="H28" i="8"/>
  <c r="D28" i="8"/>
  <c r="N28" i="8" s="1"/>
  <c r="AO27" i="8"/>
  <c r="AN27" i="8"/>
  <c r="AM27" i="8"/>
  <c r="AI27" i="8"/>
  <c r="AH27" i="8"/>
  <c r="AG27" i="8"/>
  <c r="AF27" i="8"/>
  <c r="AE27" i="8"/>
  <c r="AD27" i="8"/>
  <c r="AC27" i="8"/>
  <c r="Z27" i="8"/>
  <c r="Y27" i="8"/>
  <c r="X27" i="8"/>
  <c r="W27" i="8"/>
  <c r="V27" i="8"/>
  <c r="U27" i="8"/>
  <c r="T27" i="8"/>
  <c r="S27" i="8"/>
  <c r="Q27" i="8"/>
  <c r="P27" i="8"/>
  <c r="O27" i="8"/>
  <c r="N27" i="8"/>
  <c r="J27" i="8"/>
  <c r="I27" i="8"/>
  <c r="H27" i="8"/>
  <c r="D27" i="8"/>
  <c r="AO26" i="8"/>
  <c r="AN26" i="8"/>
  <c r="AM26" i="8"/>
  <c r="AI26" i="8"/>
  <c r="AH26" i="8"/>
  <c r="AG26" i="8"/>
  <c r="AF26" i="8"/>
  <c r="AE26" i="8"/>
  <c r="AD26" i="8"/>
  <c r="AC26" i="8"/>
  <c r="Z26" i="8"/>
  <c r="Y26" i="8"/>
  <c r="X26" i="8"/>
  <c r="W26" i="8"/>
  <c r="V26" i="8"/>
  <c r="U26" i="8"/>
  <c r="T26" i="8"/>
  <c r="S26" i="8"/>
  <c r="Q26" i="8"/>
  <c r="P26" i="8"/>
  <c r="O26" i="8"/>
  <c r="J26" i="8"/>
  <c r="I26" i="8"/>
  <c r="H26" i="8"/>
  <c r="D26" i="8"/>
  <c r="AO25" i="8"/>
  <c r="AN25" i="8"/>
  <c r="AM25" i="8"/>
  <c r="AP25" i="8" s="1"/>
  <c r="AI25" i="8"/>
  <c r="AH25" i="8"/>
  <c r="AG25" i="8"/>
  <c r="AF25" i="8"/>
  <c r="AE25" i="8"/>
  <c r="AD25" i="8"/>
  <c r="AC25" i="8"/>
  <c r="Z25" i="8"/>
  <c r="Y25" i="8"/>
  <c r="X25" i="8"/>
  <c r="W25" i="8"/>
  <c r="V25" i="8"/>
  <c r="U25" i="8"/>
  <c r="T25" i="8"/>
  <c r="S25" i="8"/>
  <c r="Q25" i="8"/>
  <c r="P25" i="8"/>
  <c r="O25" i="8"/>
  <c r="J25" i="8"/>
  <c r="I25" i="8"/>
  <c r="H25" i="8"/>
  <c r="D25" i="8"/>
  <c r="N25" i="8" s="1"/>
  <c r="AO24" i="8"/>
  <c r="AN24" i="8"/>
  <c r="AP24" i="8" s="1"/>
  <c r="AM24" i="8"/>
  <c r="AI24" i="8"/>
  <c r="AH24" i="8"/>
  <c r="AG24" i="8"/>
  <c r="AF24" i="8"/>
  <c r="AE24" i="8"/>
  <c r="AD24" i="8"/>
  <c r="AC24" i="8"/>
  <c r="Z24" i="8"/>
  <c r="Y24" i="8"/>
  <c r="X24" i="8"/>
  <c r="W24" i="8"/>
  <c r="V24" i="8"/>
  <c r="U24" i="8"/>
  <c r="T24" i="8"/>
  <c r="S24" i="8"/>
  <c r="Q24" i="8"/>
  <c r="P24" i="8"/>
  <c r="O24" i="8"/>
  <c r="J24" i="8"/>
  <c r="I24" i="8"/>
  <c r="H24" i="8"/>
  <c r="D24" i="8"/>
  <c r="N24" i="8" s="1"/>
  <c r="AO23" i="8"/>
  <c r="AN23" i="8"/>
  <c r="AM23" i="8"/>
  <c r="AP23" i="8" s="1"/>
  <c r="AI23" i="8"/>
  <c r="AH23" i="8"/>
  <c r="AG23" i="8"/>
  <c r="AF23" i="8"/>
  <c r="AE23" i="8"/>
  <c r="AD23" i="8"/>
  <c r="AC23" i="8"/>
  <c r="Z23" i="8"/>
  <c r="Y23" i="8"/>
  <c r="X23" i="8"/>
  <c r="W23" i="8"/>
  <c r="V23" i="8"/>
  <c r="U23" i="8"/>
  <c r="T23" i="8"/>
  <c r="S23" i="8"/>
  <c r="Q23" i="8"/>
  <c r="P23" i="8"/>
  <c r="O23" i="8"/>
  <c r="J23" i="8"/>
  <c r="I23" i="8"/>
  <c r="H23" i="8"/>
  <c r="K23" i="8" s="1"/>
  <c r="L23" i="8" s="1"/>
  <c r="D23" i="8"/>
  <c r="AO22" i="8"/>
  <c r="AN22" i="8"/>
  <c r="AP22" i="8" s="1"/>
  <c r="AM22" i="8"/>
  <c r="AI22" i="8"/>
  <c r="AH22" i="8"/>
  <c r="AG22" i="8"/>
  <c r="AF22" i="8"/>
  <c r="AE22" i="8"/>
  <c r="AD22" i="8"/>
  <c r="AC22" i="8"/>
  <c r="Z22" i="8"/>
  <c r="Y22" i="8"/>
  <c r="X22" i="8"/>
  <c r="W22" i="8"/>
  <c r="V22" i="8"/>
  <c r="U22" i="8"/>
  <c r="T22" i="8"/>
  <c r="S22" i="8"/>
  <c r="Q22" i="8"/>
  <c r="P22" i="8"/>
  <c r="O22" i="8"/>
  <c r="J22" i="8"/>
  <c r="I22" i="8"/>
  <c r="H22" i="8"/>
  <c r="D22" i="8"/>
  <c r="N22" i="8" s="1"/>
  <c r="AO21" i="8"/>
  <c r="AN21" i="8"/>
  <c r="AM21" i="8"/>
  <c r="AI21" i="8"/>
  <c r="AJ21" i="8" s="1"/>
  <c r="AH21" i="8"/>
  <c r="AG21" i="8"/>
  <c r="AF21" i="8"/>
  <c r="AE21" i="8"/>
  <c r="AD21" i="8"/>
  <c r="AC21" i="8"/>
  <c r="Z21" i="8"/>
  <c r="Y21" i="8"/>
  <c r="X21" i="8"/>
  <c r="W21" i="8"/>
  <c r="V21" i="8"/>
  <c r="U21" i="8"/>
  <c r="T21" i="8"/>
  <c r="S21" i="8"/>
  <c r="Q21" i="8"/>
  <c r="P21" i="8"/>
  <c r="O21" i="8"/>
  <c r="J21" i="8"/>
  <c r="I21" i="8"/>
  <c r="H21" i="8"/>
  <c r="D21" i="8"/>
  <c r="M21" i="8" s="1"/>
  <c r="AO20" i="8"/>
  <c r="AN20" i="8"/>
  <c r="AM20" i="8"/>
  <c r="AI20" i="8"/>
  <c r="AH20" i="8"/>
  <c r="AG20" i="8"/>
  <c r="AF20" i="8"/>
  <c r="AE20" i="8"/>
  <c r="AD20" i="8"/>
  <c r="AC20" i="8"/>
  <c r="Z20" i="8"/>
  <c r="Y20" i="8"/>
  <c r="X20" i="8"/>
  <c r="W20" i="8"/>
  <c r="V20" i="8"/>
  <c r="U20" i="8"/>
  <c r="T20" i="8"/>
  <c r="S20" i="8"/>
  <c r="Q20" i="8"/>
  <c r="P20" i="8"/>
  <c r="O20" i="8"/>
  <c r="J20" i="8"/>
  <c r="I20" i="8"/>
  <c r="H20" i="8"/>
  <c r="K20" i="8" s="1"/>
  <c r="L20" i="8" s="1"/>
  <c r="D20" i="8"/>
  <c r="AO19" i="8"/>
  <c r="AN19" i="8"/>
  <c r="AM19" i="8"/>
  <c r="AI19" i="8"/>
  <c r="AH19" i="8"/>
  <c r="AG19" i="8"/>
  <c r="AF19" i="8"/>
  <c r="AE19" i="8"/>
  <c r="AD19" i="8"/>
  <c r="AC19" i="8"/>
  <c r="Z19" i="8"/>
  <c r="Y19" i="8"/>
  <c r="X19" i="8"/>
  <c r="W19" i="8"/>
  <c r="V19" i="8"/>
  <c r="U19" i="8"/>
  <c r="T19" i="8"/>
  <c r="S19" i="8"/>
  <c r="Q19" i="8"/>
  <c r="P19" i="8"/>
  <c r="O19" i="8"/>
  <c r="J19" i="8"/>
  <c r="I19" i="8"/>
  <c r="H19" i="8"/>
  <c r="D19" i="8"/>
  <c r="N19" i="8" s="1"/>
  <c r="AO18" i="8"/>
  <c r="AN18" i="8"/>
  <c r="AM18" i="8"/>
  <c r="AI18" i="8"/>
  <c r="AH18" i="8"/>
  <c r="AG18" i="8"/>
  <c r="AF18" i="8"/>
  <c r="AE18" i="8"/>
  <c r="AD18" i="8"/>
  <c r="AC18" i="8"/>
  <c r="Z18" i="8"/>
  <c r="Y18" i="8"/>
  <c r="X18" i="8"/>
  <c r="W18" i="8"/>
  <c r="V18" i="8"/>
  <c r="U18" i="8"/>
  <c r="T18" i="8"/>
  <c r="S18" i="8"/>
  <c r="Q18" i="8"/>
  <c r="P18" i="8"/>
  <c r="O18" i="8"/>
  <c r="J18" i="8"/>
  <c r="I18" i="8"/>
  <c r="H18" i="8"/>
  <c r="K18" i="8" s="1"/>
  <c r="D18" i="8"/>
  <c r="AO17" i="8"/>
  <c r="AN17" i="8"/>
  <c r="AM17" i="8"/>
  <c r="AP17" i="8" s="1"/>
  <c r="AI17" i="8"/>
  <c r="AH17" i="8"/>
  <c r="AG17" i="8"/>
  <c r="AF17" i="8"/>
  <c r="AE17" i="8"/>
  <c r="AD17" i="8"/>
  <c r="AC17" i="8"/>
  <c r="Z17" i="8"/>
  <c r="Y17" i="8"/>
  <c r="X17" i="8"/>
  <c r="W17" i="8"/>
  <c r="V17" i="8"/>
  <c r="U17" i="8"/>
  <c r="T17" i="8"/>
  <c r="S17" i="8"/>
  <c r="Q17" i="8"/>
  <c r="P17" i="8"/>
  <c r="O17" i="8"/>
  <c r="N17" i="8"/>
  <c r="J17" i="8"/>
  <c r="I17" i="8"/>
  <c r="H17" i="8"/>
  <c r="D17" i="8"/>
  <c r="AO16" i="8"/>
  <c r="AN16" i="8"/>
  <c r="AM16" i="8"/>
  <c r="AI16" i="8"/>
  <c r="AH16" i="8"/>
  <c r="AG16" i="8"/>
  <c r="AF16" i="8"/>
  <c r="AE16" i="8"/>
  <c r="AD16" i="8"/>
  <c r="AC16" i="8"/>
  <c r="Z16" i="8"/>
  <c r="Y16" i="8"/>
  <c r="X16" i="8"/>
  <c r="W16" i="8"/>
  <c r="V16" i="8"/>
  <c r="U16" i="8"/>
  <c r="T16" i="8"/>
  <c r="S16" i="8"/>
  <c r="Q16" i="8"/>
  <c r="P16" i="8"/>
  <c r="O16" i="8"/>
  <c r="J16" i="8"/>
  <c r="I16" i="8"/>
  <c r="H16" i="8"/>
  <c r="D16" i="8"/>
  <c r="N16" i="8" s="1"/>
  <c r="AO15" i="8"/>
  <c r="AN15" i="8"/>
  <c r="AM15" i="8"/>
  <c r="AI15" i="8"/>
  <c r="AH15" i="8"/>
  <c r="AG15" i="8"/>
  <c r="AF15" i="8"/>
  <c r="AE15" i="8"/>
  <c r="AD15" i="8"/>
  <c r="AC15" i="8"/>
  <c r="AJ15" i="8" s="1"/>
  <c r="Z15" i="8"/>
  <c r="Y15" i="8"/>
  <c r="X15" i="8"/>
  <c r="W15" i="8"/>
  <c r="V15" i="8"/>
  <c r="U15" i="8"/>
  <c r="T15" i="8"/>
  <c r="S15" i="8"/>
  <c r="Q15" i="8"/>
  <c r="P15" i="8"/>
  <c r="O15" i="8"/>
  <c r="J15" i="8"/>
  <c r="I15" i="8"/>
  <c r="H15" i="8"/>
  <c r="K15" i="8" s="1"/>
  <c r="D15" i="8"/>
  <c r="M15" i="8" s="1"/>
  <c r="AO14" i="8"/>
  <c r="AN14" i="8"/>
  <c r="AM14" i="8"/>
  <c r="AI14" i="8"/>
  <c r="AH14" i="8"/>
  <c r="AG14" i="8"/>
  <c r="AF14" i="8"/>
  <c r="AE14" i="8"/>
  <c r="AD14" i="8"/>
  <c r="AC14" i="8"/>
  <c r="Z14" i="8"/>
  <c r="Y14" i="8"/>
  <c r="X14" i="8"/>
  <c r="W14" i="8"/>
  <c r="V14" i="8"/>
  <c r="U14" i="8"/>
  <c r="T14" i="8"/>
  <c r="S14" i="8"/>
  <c r="Q14" i="8"/>
  <c r="P14" i="8"/>
  <c r="O14" i="8"/>
  <c r="N14" i="8"/>
  <c r="J14" i="8"/>
  <c r="I14" i="8"/>
  <c r="H14" i="8"/>
  <c r="D14" i="8"/>
  <c r="AO13" i="8"/>
  <c r="AN13" i="8"/>
  <c r="AM13" i="8"/>
  <c r="AP13" i="8" s="1"/>
  <c r="AI13" i="8"/>
  <c r="AH13" i="8"/>
  <c r="AG13" i="8"/>
  <c r="AF13" i="8"/>
  <c r="AE13" i="8"/>
  <c r="AD13" i="8"/>
  <c r="AC13" i="8"/>
  <c r="AJ13" i="8" s="1"/>
  <c r="Z13" i="8"/>
  <c r="Y13" i="8"/>
  <c r="X13" i="8"/>
  <c r="W13" i="8"/>
  <c r="V13" i="8"/>
  <c r="U13" i="8"/>
  <c r="T13" i="8"/>
  <c r="S13" i="8"/>
  <c r="Q13" i="8"/>
  <c r="P13" i="8"/>
  <c r="O13" i="8"/>
  <c r="J13" i="8"/>
  <c r="I13" i="8"/>
  <c r="H13" i="8"/>
  <c r="D13" i="8"/>
  <c r="AO12" i="8"/>
  <c r="AN12" i="8"/>
  <c r="AM12" i="8"/>
  <c r="AI12" i="8"/>
  <c r="AH12" i="8"/>
  <c r="AG12" i="8"/>
  <c r="AF12" i="8"/>
  <c r="AE12" i="8"/>
  <c r="AD12" i="8"/>
  <c r="AC12" i="8"/>
  <c r="Z12" i="8"/>
  <c r="Y12" i="8"/>
  <c r="X12" i="8"/>
  <c r="W12" i="8"/>
  <c r="V12" i="8"/>
  <c r="U12" i="8"/>
  <c r="T12" i="8"/>
  <c r="S12" i="8"/>
  <c r="Q12" i="8"/>
  <c r="P12" i="8"/>
  <c r="O12" i="8"/>
  <c r="J12" i="8"/>
  <c r="I12" i="8"/>
  <c r="H12" i="8"/>
  <c r="K12" i="8" s="1"/>
  <c r="D12" i="8"/>
  <c r="M12" i="8" s="1"/>
  <c r="AO11" i="8"/>
  <c r="AN11" i="8"/>
  <c r="AM11" i="8"/>
  <c r="AI11" i="8"/>
  <c r="AH11" i="8"/>
  <c r="AG11" i="8"/>
  <c r="AF11" i="8"/>
  <c r="AE11" i="8"/>
  <c r="AD11" i="8"/>
  <c r="AC11" i="8"/>
  <c r="Z11" i="8"/>
  <c r="Y11" i="8"/>
  <c r="X11" i="8"/>
  <c r="W11" i="8"/>
  <c r="V11" i="8"/>
  <c r="U11" i="8"/>
  <c r="T11" i="8"/>
  <c r="S11" i="8"/>
  <c r="Q11" i="8"/>
  <c r="P11" i="8"/>
  <c r="O11" i="8"/>
  <c r="J11" i="8"/>
  <c r="I11" i="8"/>
  <c r="H11" i="8"/>
  <c r="D11" i="8"/>
  <c r="N11" i="8" s="1"/>
  <c r="AO10" i="8"/>
  <c r="AN10" i="8"/>
  <c r="AM10" i="8"/>
  <c r="AI10" i="8"/>
  <c r="AH10" i="8"/>
  <c r="AG10" i="8"/>
  <c r="AF10" i="8"/>
  <c r="AE10" i="8"/>
  <c r="AD10" i="8"/>
  <c r="AC10" i="8"/>
  <c r="Z10" i="8"/>
  <c r="Y10" i="8"/>
  <c r="X10" i="8"/>
  <c r="W10" i="8"/>
  <c r="V10" i="8"/>
  <c r="U10" i="8"/>
  <c r="T10" i="8"/>
  <c r="S10" i="8"/>
  <c r="Q10" i="8"/>
  <c r="P10" i="8"/>
  <c r="O10" i="8"/>
  <c r="J10" i="8"/>
  <c r="I10" i="8"/>
  <c r="H10" i="8"/>
  <c r="D10" i="8"/>
  <c r="M10" i="8" s="1"/>
  <c r="AO9" i="8"/>
  <c r="AP9" i="8" s="1"/>
  <c r="AN9" i="8"/>
  <c r="AM9" i="8"/>
  <c r="AI9" i="8"/>
  <c r="AH9" i="8"/>
  <c r="AG9" i="8"/>
  <c r="AF9" i="8"/>
  <c r="AE9" i="8"/>
  <c r="AD9" i="8"/>
  <c r="AC9" i="8"/>
  <c r="Z9" i="8"/>
  <c r="Y9" i="8"/>
  <c r="X9" i="8"/>
  <c r="W9" i="8"/>
  <c r="V9" i="8"/>
  <c r="U9" i="8"/>
  <c r="T9" i="8"/>
  <c r="S9" i="8"/>
  <c r="Q9" i="8"/>
  <c r="P9" i="8"/>
  <c r="O9" i="8"/>
  <c r="N9" i="8"/>
  <c r="J9" i="8"/>
  <c r="I9" i="8"/>
  <c r="H9" i="8"/>
  <c r="D9" i="8"/>
  <c r="AO8" i="8"/>
  <c r="AN8" i="8"/>
  <c r="AM8" i="8"/>
  <c r="AI8" i="8"/>
  <c r="AH8" i="8"/>
  <c r="AG8" i="8"/>
  <c r="AF8" i="8"/>
  <c r="AE8" i="8"/>
  <c r="AD8" i="8"/>
  <c r="AC8" i="8"/>
  <c r="Z8" i="8"/>
  <c r="Y8" i="8"/>
  <c r="X8" i="8"/>
  <c r="W8" i="8"/>
  <c r="V8" i="8"/>
  <c r="U8" i="8"/>
  <c r="T8" i="8"/>
  <c r="S8" i="8"/>
  <c r="Q8" i="8"/>
  <c r="P8" i="8"/>
  <c r="O8" i="8"/>
  <c r="N8" i="8"/>
  <c r="J8" i="8"/>
  <c r="I8" i="8"/>
  <c r="H8" i="8"/>
  <c r="D8" i="8"/>
  <c r="AO7" i="8"/>
  <c r="AN7" i="8"/>
  <c r="AM7" i="8"/>
  <c r="AI7" i="8"/>
  <c r="AH7" i="8"/>
  <c r="AG7" i="8"/>
  <c r="AF7" i="8"/>
  <c r="AE7" i="8"/>
  <c r="AD7" i="8"/>
  <c r="AC7" i="8"/>
  <c r="Z7" i="8"/>
  <c r="Y7" i="8"/>
  <c r="X7" i="8"/>
  <c r="W7" i="8"/>
  <c r="V7" i="8"/>
  <c r="U7" i="8"/>
  <c r="T7" i="8"/>
  <c r="S7" i="8"/>
  <c r="Q7" i="8"/>
  <c r="P7" i="8"/>
  <c r="O7" i="8"/>
  <c r="J7" i="8"/>
  <c r="I7" i="8"/>
  <c r="H7" i="8"/>
  <c r="K7" i="8" s="1"/>
  <c r="G7" i="8"/>
  <c r="F7" i="8"/>
  <c r="E7" i="8"/>
  <c r="D7" i="8" s="1"/>
  <c r="N7" i="8" s="1"/>
  <c r="AJ9" i="8" l="1"/>
  <c r="AP15" i="8"/>
  <c r="R16" i="8"/>
  <c r="M18" i="8"/>
  <c r="M23" i="8"/>
  <c r="R23" i="8"/>
  <c r="AP35" i="8"/>
  <c r="N37" i="8"/>
  <c r="K38" i="8"/>
  <c r="L38" i="8" s="1"/>
  <c r="K44" i="8"/>
  <c r="M45" i="8"/>
  <c r="R15" i="8"/>
  <c r="AA15" i="8" s="1"/>
  <c r="AP19" i="8"/>
  <c r="L34" i="8"/>
  <c r="M41" i="8"/>
  <c r="AP41" i="8"/>
  <c r="AP46" i="8"/>
  <c r="AP47" i="8"/>
  <c r="AP7" i="8"/>
  <c r="K10" i="8"/>
  <c r="L10" i="8" s="1"/>
  <c r="L15" i="8"/>
  <c r="AJ19" i="8"/>
  <c r="M20" i="8"/>
  <c r="AJ20" i="8"/>
  <c r="AP21" i="8"/>
  <c r="AJ25" i="8"/>
  <c r="K29" i="8"/>
  <c r="AJ31" i="8"/>
  <c r="R38" i="8"/>
  <c r="AJ47" i="8"/>
  <c r="AP48" i="8"/>
  <c r="AP11" i="8"/>
  <c r="AP37" i="8"/>
  <c r="K46" i="8"/>
  <c r="L46" i="8" s="1"/>
  <c r="AJ11" i="8"/>
  <c r="AJ12" i="8"/>
  <c r="AJ17" i="8"/>
  <c r="K21" i="8"/>
  <c r="R34" i="8"/>
  <c r="AA34" i="8" s="1"/>
  <c r="K37" i="8"/>
  <c r="AJ43" i="8"/>
  <c r="K47" i="8"/>
  <c r="L47" i="8" s="1"/>
  <c r="AP49" i="8"/>
  <c r="AJ7" i="8"/>
  <c r="M13" i="8"/>
  <c r="R24" i="8"/>
  <c r="M26" i="8"/>
  <c r="M33" i="8"/>
  <c r="R49" i="8"/>
  <c r="AJ49" i="8"/>
  <c r="K13" i="8"/>
  <c r="AJ23" i="8"/>
  <c r="AJ27" i="8"/>
  <c r="R30" i="8"/>
  <c r="K33" i="8"/>
  <c r="L33" i="8" s="1"/>
  <c r="AJ39" i="8"/>
  <c r="K49" i="8"/>
  <c r="L49" i="8"/>
  <c r="AP12" i="8"/>
  <c r="AP20" i="8"/>
  <c r="K28" i="8"/>
  <c r="L28" i="8" s="1"/>
  <c r="AP32" i="8"/>
  <c r="AP36" i="8"/>
  <c r="AP40" i="8"/>
  <c r="AA41" i="8"/>
  <c r="AK41" i="8" s="1"/>
  <c r="AP44" i="8"/>
  <c r="AA45" i="8"/>
  <c r="AB45" i="8" s="1"/>
  <c r="M49" i="8"/>
  <c r="R46" i="8"/>
  <c r="AP10" i="8"/>
  <c r="AA16" i="8"/>
  <c r="AL16" i="8" s="1"/>
  <c r="AP18" i="8"/>
  <c r="AA24" i="8"/>
  <c r="AL24" i="8" s="1"/>
  <c r="AP26" i="8"/>
  <c r="AJ28" i="8"/>
  <c r="L29" i="8"/>
  <c r="R29" i="8"/>
  <c r="AA29" i="8" s="1"/>
  <c r="AP29" i="8"/>
  <c r="AA30" i="8"/>
  <c r="L32" i="8"/>
  <c r="R33" i="8"/>
  <c r="AA33" i="8" s="1"/>
  <c r="L36" i="8"/>
  <c r="R37" i="8"/>
  <c r="AA37" i="8" s="1"/>
  <c r="AA38" i="8"/>
  <c r="L40" i="8"/>
  <c r="R41" i="8"/>
  <c r="AA42" i="8"/>
  <c r="L44" i="8"/>
  <c r="R45" i="8"/>
  <c r="AP45" i="8"/>
  <c r="N47" i="8"/>
  <c r="K48" i="8"/>
  <c r="AJ48" i="8"/>
  <c r="AJ10" i="8"/>
  <c r="L13" i="8"/>
  <c r="R13" i="8"/>
  <c r="AA13" i="8" s="1"/>
  <c r="R14" i="8"/>
  <c r="AA14" i="8" s="1"/>
  <c r="L18" i="8"/>
  <c r="AJ18" i="8"/>
  <c r="L21" i="8"/>
  <c r="R21" i="8"/>
  <c r="AA21" i="8" s="1"/>
  <c r="R22" i="8"/>
  <c r="K26" i="8"/>
  <c r="L26" i="8" s="1"/>
  <c r="AJ26" i="8"/>
  <c r="AJ32" i="8"/>
  <c r="AJ36" i="8"/>
  <c r="L37" i="8"/>
  <c r="AJ40" i="8"/>
  <c r="K41" i="8"/>
  <c r="L41" i="8" s="1"/>
  <c r="AJ44" i="8"/>
  <c r="K45" i="8"/>
  <c r="L45" i="8" s="1"/>
  <c r="M8" i="8"/>
  <c r="AP8" i="8"/>
  <c r="M11" i="8"/>
  <c r="N12" i="8"/>
  <c r="N15" i="8"/>
  <c r="M16" i="8"/>
  <c r="AP16" i="8"/>
  <c r="M19" i="8"/>
  <c r="N20" i="8"/>
  <c r="AA22" i="8"/>
  <c r="AL22" i="8" s="1"/>
  <c r="N23" i="8"/>
  <c r="M24" i="8"/>
  <c r="M27" i="8"/>
  <c r="R28" i="8"/>
  <c r="M30" i="8"/>
  <c r="AP30" i="8"/>
  <c r="AP34" i="8"/>
  <c r="K8" i="8"/>
  <c r="L8" i="8" s="1"/>
  <c r="AJ8" i="8"/>
  <c r="K11" i="8"/>
  <c r="L11" i="8" s="1"/>
  <c r="R11" i="8"/>
  <c r="AA11" i="8" s="1"/>
  <c r="R12" i="8"/>
  <c r="K16" i="8"/>
  <c r="L16" i="8" s="1"/>
  <c r="AJ16" i="8"/>
  <c r="K19" i="8"/>
  <c r="L19" i="8" s="1"/>
  <c r="R19" i="8"/>
  <c r="AA19" i="8" s="1"/>
  <c r="R20" i="8"/>
  <c r="K24" i="8"/>
  <c r="L24" i="8" s="1"/>
  <c r="AJ24" i="8"/>
  <c r="K27" i="8"/>
  <c r="L27" i="8" s="1"/>
  <c r="R27" i="8"/>
  <c r="AA27" i="8" s="1"/>
  <c r="AP27" i="8"/>
  <c r="AA28" i="8"/>
  <c r="AL28" i="8" s="1"/>
  <c r="N29" i="8"/>
  <c r="K30" i="8"/>
  <c r="L30" i="8" s="1"/>
  <c r="R32" i="8"/>
  <c r="AA32" i="8" s="1"/>
  <c r="R36" i="8"/>
  <c r="AA36" i="8" s="1"/>
  <c r="R40" i="8"/>
  <c r="AA40" i="8" s="1"/>
  <c r="R44" i="8"/>
  <c r="AA44" i="8" s="1"/>
  <c r="R48" i="8"/>
  <c r="AA49" i="8"/>
  <c r="AL49" i="8" s="1"/>
  <c r="R7" i="8"/>
  <c r="AA7" i="8" s="1"/>
  <c r="M9" i="8"/>
  <c r="N10" i="8"/>
  <c r="N13" i="8"/>
  <c r="M14" i="8"/>
  <c r="AP14" i="8"/>
  <c r="M17" i="8"/>
  <c r="N18" i="8"/>
  <c r="AA20" i="8"/>
  <c r="N21" i="8"/>
  <c r="M22" i="8"/>
  <c r="M25" i="8"/>
  <c r="N26" i="8"/>
  <c r="M31" i="8"/>
  <c r="M35" i="8"/>
  <c r="R35" i="8"/>
  <c r="M39" i="8"/>
  <c r="R39" i="8"/>
  <c r="AA39" i="8" s="1"/>
  <c r="M43" i="8"/>
  <c r="R43" i="8"/>
  <c r="AA43" i="8" s="1"/>
  <c r="R47" i="8"/>
  <c r="AA47" i="8" s="1"/>
  <c r="R8" i="8"/>
  <c r="AA8" i="8" s="1"/>
  <c r="K9" i="8"/>
  <c r="L9" i="8" s="1"/>
  <c r="R9" i="8"/>
  <c r="AA9" i="8" s="1"/>
  <c r="R10" i="8"/>
  <c r="AA10" i="8" s="1"/>
  <c r="K14" i="8"/>
  <c r="L14" i="8" s="1"/>
  <c r="AJ14" i="8"/>
  <c r="K17" i="8"/>
  <c r="L17" i="8" s="1"/>
  <c r="R17" i="8"/>
  <c r="AA17" i="8" s="1"/>
  <c r="R18" i="8"/>
  <c r="AA18" i="8" s="1"/>
  <c r="K22" i="8"/>
  <c r="L22" i="8" s="1"/>
  <c r="AJ22" i="8"/>
  <c r="K25" i="8"/>
  <c r="L25" i="8" s="1"/>
  <c r="R25" i="8"/>
  <c r="AA25" i="8" s="1"/>
  <c r="R26" i="8"/>
  <c r="AA26" i="8" s="1"/>
  <c r="M28" i="8"/>
  <c r="AP28" i="8"/>
  <c r="AJ30" i="8"/>
  <c r="K31" i="8"/>
  <c r="L31" i="8" s="1"/>
  <c r="R31" i="8"/>
  <c r="AA31" i="8" s="1"/>
  <c r="AB31" i="8" s="1"/>
  <c r="AP31" i="8"/>
  <c r="AJ34" i="8"/>
  <c r="K35" i="8"/>
  <c r="L35" i="8" s="1"/>
  <c r="AJ38" i="8"/>
  <c r="K39" i="8"/>
  <c r="L39" i="8" s="1"/>
  <c r="AJ42" i="8"/>
  <c r="K43" i="8"/>
  <c r="L43" i="8" s="1"/>
  <c r="AJ46" i="8"/>
  <c r="AB41" i="8"/>
  <c r="AK45" i="8"/>
  <c r="AB24" i="8"/>
  <c r="AL30" i="8"/>
  <c r="AK30" i="8"/>
  <c r="AB30" i="8"/>
  <c r="AL38" i="8"/>
  <c r="AL42" i="8"/>
  <c r="AK42" i="8"/>
  <c r="AB42" i="8"/>
  <c r="AA46" i="8"/>
  <c r="AA35" i="8"/>
  <c r="AK28" i="8"/>
  <c r="AB49" i="8"/>
  <c r="AL20" i="8"/>
  <c r="AK20" i="8"/>
  <c r="AB20" i="8"/>
  <c r="AA23" i="8"/>
  <c r="AA48" i="8"/>
  <c r="AA12" i="8"/>
  <c r="M7" i="8"/>
  <c r="L7" i="8"/>
  <c r="L12" i="8"/>
  <c r="L48" i="8"/>
  <c r="M32" i="8"/>
  <c r="M34" i="8"/>
  <c r="M36" i="8"/>
  <c r="M38" i="8"/>
  <c r="M40" i="8"/>
  <c r="M42" i="8"/>
  <c r="M44" i="8"/>
  <c r="M46" i="8"/>
  <c r="M48" i="8"/>
  <c r="AB34" i="8" l="1"/>
  <c r="AL34" i="8"/>
  <c r="AL15" i="8"/>
  <c r="AB15" i="8"/>
  <c r="AK15" i="8"/>
  <c r="AL26" i="8"/>
  <c r="AB26" i="8"/>
  <c r="AL41" i="8"/>
  <c r="AK24" i="8"/>
  <c r="AK49" i="8"/>
  <c r="AK38" i="8"/>
  <c r="AB28" i="8"/>
  <c r="AK34" i="8"/>
  <c r="AL43" i="8"/>
  <c r="AK43" i="8"/>
  <c r="AB43" i="8"/>
  <c r="AK11" i="8"/>
  <c r="AB11" i="8"/>
  <c r="AL11" i="8"/>
  <c r="AL25" i="8"/>
  <c r="AB25" i="8"/>
  <c r="AK25" i="8"/>
  <c r="AB10" i="8"/>
  <c r="AK10" i="8"/>
  <c r="AL10" i="8"/>
  <c r="AL19" i="8"/>
  <c r="AK19" i="8"/>
  <c r="AB19" i="8"/>
  <c r="AK37" i="8"/>
  <c r="AB37" i="8"/>
  <c r="AL37" i="8"/>
  <c r="AB21" i="8"/>
  <c r="AL21" i="8"/>
  <c r="AK21" i="8"/>
  <c r="AL32" i="8"/>
  <c r="AB32" i="8"/>
  <c r="AK32" i="8"/>
  <c r="AL9" i="8"/>
  <c r="AK9" i="8"/>
  <c r="AB9" i="8"/>
  <c r="AL18" i="8"/>
  <c r="AK18" i="8"/>
  <c r="AB18" i="8"/>
  <c r="AK8" i="8"/>
  <c r="AB8" i="8"/>
  <c r="AL8" i="8"/>
  <c r="AB14" i="8"/>
  <c r="AL14" i="8"/>
  <c r="AK14" i="8"/>
  <c r="AL7" i="8"/>
  <c r="AB7" i="8"/>
  <c r="AK7" i="8"/>
  <c r="AB17" i="8"/>
  <c r="AL17" i="8"/>
  <c r="AK17" i="8"/>
  <c r="AB47" i="8"/>
  <c r="AL47" i="8"/>
  <c r="AK47" i="8"/>
  <c r="AK27" i="8"/>
  <c r="AB27" i="8"/>
  <c r="AL27" i="8"/>
  <c r="AL13" i="8"/>
  <c r="AK13" i="8"/>
  <c r="AB13" i="8"/>
  <c r="AL33" i="8"/>
  <c r="AK33" i="8"/>
  <c r="AB33" i="8"/>
  <c r="AB22" i="8"/>
  <c r="AL45" i="8"/>
  <c r="AK22" i="8"/>
  <c r="AK26" i="8"/>
  <c r="AK31" i="8"/>
  <c r="AB16" i="8"/>
  <c r="AL31" i="8"/>
  <c r="AK16" i="8"/>
  <c r="AB38" i="8"/>
  <c r="AL35" i="8"/>
  <c r="AK35" i="8"/>
  <c r="AB35" i="8"/>
  <c r="AL40" i="8"/>
  <c r="AK40" i="8"/>
  <c r="AB40" i="8"/>
  <c r="AL39" i="8"/>
  <c r="AK39" i="8"/>
  <c r="AB39" i="8"/>
  <c r="AB29" i="8"/>
  <c r="AL29" i="8"/>
  <c r="AK29" i="8"/>
  <c r="AL36" i="8"/>
  <c r="AK36" i="8"/>
  <c r="AB36" i="8"/>
  <c r="AL46" i="8"/>
  <c r="AK46" i="8"/>
  <c r="AB46" i="8"/>
  <c r="AB23" i="8"/>
  <c r="AL23" i="8"/>
  <c r="AK23" i="8"/>
  <c r="AL48" i="8"/>
  <c r="AK48" i="8"/>
  <c r="AB48" i="8"/>
  <c r="AL12" i="8"/>
  <c r="AK12" i="8"/>
  <c r="AB12" i="8"/>
  <c r="AL44" i="8"/>
  <c r="AK44" i="8"/>
  <c r="AB44" i="8"/>
  <c r="AO49" i="7" l="1"/>
  <c r="AN49" i="7"/>
  <c r="AM49" i="7"/>
  <c r="AP49" i="7" s="1"/>
  <c r="AI49" i="7"/>
  <c r="AH49" i="7"/>
  <c r="AG49" i="7"/>
  <c r="AF49" i="7"/>
  <c r="AE49" i="7"/>
  <c r="AD49" i="7"/>
  <c r="AC49" i="7"/>
  <c r="Z49" i="7"/>
  <c r="Y49" i="7"/>
  <c r="X49" i="7"/>
  <c r="W49" i="7"/>
  <c r="V49" i="7"/>
  <c r="U49" i="7"/>
  <c r="T49" i="7"/>
  <c r="S49" i="7"/>
  <c r="Q49" i="7"/>
  <c r="P49" i="7"/>
  <c r="O49" i="7"/>
  <c r="J49" i="7"/>
  <c r="I49" i="7"/>
  <c r="H49" i="7"/>
  <c r="D49" i="7"/>
  <c r="N49" i="7" s="1"/>
  <c r="AO48" i="7"/>
  <c r="AN48" i="7"/>
  <c r="AM48" i="7"/>
  <c r="AI48" i="7"/>
  <c r="AH48" i="7"/>
  <c r="AG48" i="7"/>
  <c r="AF48" i="7"/>
  <c r="AE48" i="7"/>
  <c r="AD48" i="7"/>
  <c r="AC48" i="7"/>
  <c r="Z48" i="7"/>
  <c r="Y48" i="7"/>
  <c r="X48" i="7"/>
  <c r="W48" i="7"/>
  <c r="V48" i="7"/>
  <c r="U48" i="7"/>
  <c r="T48" i="7"/>
  <c r="S48" i="7"/>
  <c r="Q48" i="7"/>
  <c r="P48" i="7"/>
  <c r="O48" i="7"/>
  <c r="J48" i="7"/>
  <c r="I48" i="7"/>
  <c r="H48" i="7"/>
  <c r="D48" i="7"/>
  <c r="N48" i="7" s="1"/>
  <c r="AO47" i="7"/>
  <c r="AN47" i="7"/>
  <c r="AM47" i="7"/>
  <c r="AI47" i="7"/>
  <c r="AH47" i="7"/>
  <c r="AG47" i="7"/>
  <c r="AF47" i="7"/>
  <c r="AE47" i="7"/>
  <c r="AD47" i="7"/>
  <c r="AC47" i="7"/>
  <c r="Z47" i="7"/>
  <c r="Y47" i="7"/>
  <c r="X47" i="7"/>
  <c r="W47" i="7"/>
  <c r="V47" i="7"/>
  <c r="U47" i="7"/>
  <c r="T47" i="7"/>
  <c r="S47" i="7"/>
  <c r="Q47" i="7"/>
  <c r="P47" i="7"/>
  <c r="O47" i="7"/>
  <c r="J47" i="7"/>
  <c r="I47" i="7"/>
  <c r="H47" i="7"/>
  <c r="D47" i="7"/>
  <c r="N47" i="7" s="1"/>
  <c r="AO46" i="7"/>
  <c r="AN46" i="7"/>
  <c r="AM46" i="7"/>
  <c r="AI46" i="7"/>
  <c r="AH46" i="7"/>
  <c r="AG46" i="7"/>
  <c r="AF46" i="7"/>
  <c r="AE46" i="7"/>
  <c r="AD46" i="7"/>
  <c r="AC46" i="7"/>
  <c r="Z46" i="7"/>
  <c r="Y46" i="7"/>
  <c r="X46" i="7"/>
  <c r="W46" i="7"/>
  <c r="V46" i="7"/>
  <c r="U46" i="7"/>
  <c r="T46" i="7"/>
  <c r="S46" i="7"/>
  <c r="Q46" i="7"/>
  <c r="P46" i="7"/>
  <c r="O46" i="7"/>
  <c r="J46" i="7"/>
  <c r="I46" i="7"/>
  <c r="H46" i="7"/>
  <c r="D46" i="7"/>
  <c r="N46" i="7" s="1"/>
  <c r="AO45" i="7"/>
  <c r="AN45" i="7"/>
  <c r="AM45" i="7"/>
  <c r="AI45" i="7"/>
  <c r="AH45" i="7"/>
  <c r="AG45" i="7"/>
  <c r="AF45" i="7"/>
  <c r="AE45" i="7"/>
  <c r="AD45" i="7"/>
  <c r="AC45" i="7"/>
  <c r="AJ45" i="7" s="1"/>
  <c r="Z45" i="7"/>
  <c r="Y45" i="7"/>
  <c r="X45" i="7"/>
  <c r="W45" i="7"/>
  <c r="V45" i="7"/>
  <c r="U45" i="7"/>
  <c r="T45" i="7"/>
  <c r="S45" i="7"/>
  <c r="Q45" i="7"/>
  <c r="P45" i="7"/>
  <c r="O45" i="7"/>
  <c r="J45" i="7"/>
  <c r="I45" i="7"/>
  <c r="H45" i="7"/>
  <c r="D45" i="7"/>
  <c r="N45" i="7" s="1"/>
  <c r="AO44" i="7"/>
  <c r="AN44" i="7"/>
  <c r="AM44" i="7"/>
  <c r="AI44" i="7"/>
  <c r="AH44" i="7"/>
  <c r="AG44" i="7"/>
  <c r="AF44" i="7"/>
  <c r="AE44" i="7"/>
  <c r="AD44" i="7"/>
  <c r="AC44" i="7"/>
  <c r="Z44" i="7"/>
  <c r="Y44" i="7"/>
  <c r="X44" i="7"/>
  <c r="W44" i="7"/>
  <c r="V44" i="7"/>
  <c r="U44" i="7"/>
  <c r="T44" i="7"/>
  <c r="S44" i="7"/>
  <c r="Q44" i="7"/>
  <c r="P44" i="7"/>
  <c r="O44" i="7"/>
  <c r="J44" i="7"/>
  <c r="I44" i="7"/>
  <c r="H44" i="7"/>
  <c r="D44" i="7"/>
  <c r="N44" i="7" s="1"/>
  <c r="AO43" i="7"/>
  <c r="AN43" i="7"/>
  <c r="AM43" i="7"/>
  <c r="AI43" i="7"/>
  <c r="AH43" i="7"/>
  <c r="AG43" i="7"/>
  <c r="AF43" i="7"/>
  <c r="AE43" i="7"/>
  <c r="AD43" i="7"/>
  <c r="AC43" i="7"/>
  <c r="Z43" i="7"/>
  <c r="Y43" i="7"/>
  <c r="X43" i="7"/>
  <c r="W43" i="7"/>
  <c r="V43" i="7"/>
  <c r="U43" i="7"/>
  <c r="T43" i="7"/>
  <c r="S43" i="7"/>
  <c r="Q43" i="7"/>
  <c r="P43" i="7"/>
  <c r="O43" i="7"/>
  <c r="J43" i="7"/>
  <c r="I43" i="7"/>
  <c r="H43" i="7"/>
  <c r="D43" i="7"/>
  <c r="N43" i="7" s="1"/>
  <c r="AO42" i="7"/>
  <c r="AN42" i="7"/>
  <c r="AM42" i="7"/>
  <c r="AI42" i="7"/>
  <c r="AH42" i="7"/>
  <c r="AG42" i="7"/>
  <c r="AF42" i="7"/>
  <c r="AE42" i="7"/>
  <c r="AD42" i="7"/>
  <c r="AC42" i="7"/>
  <c r="Z42" i="7"/>
  <c r="Y42" i="7"/>
  <c r="X42" i="7"/>
  <c r="W42" i="7"/>
  <c r="V42" i="7"/>
  <c r="U42" i="7"/>
  <c r="T42" i="7"/>
  <c r="S42" i="7"/>
  <c r="Q42" i="7"/>
  <c r="P42" i="7"/>
  <c r="O42" i="7"/>
  <c r="J42" i="7"/>
  <c r="I42" i="7"/>
  <c r="H42" i="7"/>
  <c r="D42" i="7"/>
  <c r="N42" i="7" s="1"/>
  <c r="AO41" i="7"/>
  <c r="AN41" i="7"/>
  <c r="AM41" i="7"/>
  <c r="AI41" i="7"/>
  <c r="AH41" i="7"/>
  <c r="AG41" i="7"/>
  <c r="AF41" i="7"/>
  <c r="AE41" i="7"/>
  <c r="AD41" i="7"/>
  <c r="AC41" i="7"/>
  <c r="Z41" i="7"/>
  <c r="Y41" i="7"/>
  <c r="X41" i="7"/>
  <c r="W41" i="7"/>
  <c r="V41" i="7"/>
  <c r="U41" i="7"/>
  <c r="T41" i="7"/>
  <c r="S41" i="7"/>
  <c r="Q41" i="7"/>
  <c r="P41" i="7"/>
  <c r="O41" i="7"/>
  <c r="J41" i="7"/>
  <c r="M41" i="7" s="1"/>
  <c r="I41" i="7"/>
  <c r="H41" i="7"/>
  <c r="D41" i="7"/>
  <c r="N41" i="7" s="1"/>
  <c r="AO40" i="7"/>
  <c r="AN40" i="7"/>
  <c r="AM40" i="7"/>
  <c r="AI40" i="7"/>
  <c r="AH40" i="7"/>
  <c r="AG40" i="7"/>
  <c r="AF40" i="7"/>
  <c r="AE40" i="7"/>
  <c r="AD40" i="7"/>
  <c r="AC40" i="7"/>
  <c r="Z40" i="7"/>
  <c r="Y40" i="7"/>
  <c r="X40" i="7"/>
  <c r="W40" i="7"/>
  <c r="V40" i="7"/>
  <c r="U40" i="7"/>
  <c r="T40" i="7"/>
  <c r="S40" i="7"/>
  <c r="Q40" i="7"/>
  <c r="P40" i="7"/>
  <c r="O40" i="7"/>
  <c r="J40" i="7"/>
  <c r="I40" i="7"/>
  <c r="H40" i="7"/>
  <c r="D40" i="7"/>
  <c r="AO39" i="7"/>
  <c r="AN39" i="7"/>
  <c r="AM39" i="7"/>
  <c r="AI39" i="7"/>
  <c r="AH39" i="7"/>
  <c r="AG39" i="7"/>
  <c r="AF39" i="7"/>
  <c r="AE39" i="7"/>
  <c r="AD39" i="7"/>
  <c r="AC39" i="7"/>
  <c r="AJ39" i="7" s="1"/>
  <c r="Z39" i="7"/>
  <c r="Y39" i="7"/>
  <c r="X39" i="7"/>
  <c r="W39" i="7"/>
  <c r="V39" i="7"/>
  <c r="U39" i="7"/>
  <c r="T39" i="7"/>
  <c r="S39" i="7"/>
  <c r="Q39" i="7"/>
  <c r="P39" i="7"/>
  <c r="O39" i="7"/>
  <c r="J39" i="7"/>
  <c r="M39" i="7" s="1"/>
  <c r="I39" i="7"/>
  <c r="H39" i="7"/>
  <c r="K39" i="7" s="1"/>
  <c r="L39" i="7" s="1"/>
  <c r="D39" i="7"/>
  <c r="N39" i="7" s="1"/>
  <c r="AO38" i="7"/>
  <c r="AN38" i="7"/>
  <c r="AM38" i="7"/>
  <c r="AI38" i="7"/>
  <c r="AH38" i="7"/>
  <c r="AG38" i="7"/>
  <c r="AF38" i="7"/>
  <c r="AE38" i="7"/>
  <c r="AD38" i="7"/>
  <c r="AC38" i="7"/>
  <c r="Z38" i="7"/>
  <c r="Y38" i="7"/>
  <c r="X38" i="7"/>
  <c r="W38" i="7"/>
  <c r="V38" i="7"/>
  <c r="U38" i="7"/>
  <c r="T38" i="7"/>
  <c r="S38" i="7"/>
  <c r="Q38" i="7"/>
  <c r="P38" i="7"/>
  <c r="O38" i="7"/>
  <c r="N38" i="7"/>
  <c r="J38" i="7"/>
  <c r="I38" i="7"/>
  <c r="H38" i="7"/>
  <c r="D38" i="7"/>
  <c r="AO37" i="7"/>
  <c r="AN37" i="7"/>
  <c r="AM37" i="7"/>
  <c r="AI37" i="7"/>
  <c r="AH37" i="7"/>
  <c r="AG37" i="7"/>
  <c r="AF37" i="7"/>
  <c r="AE37" i="7"/>
  <c r="AD37" i="7"/>
  <c r="AC37" i="7"/>
  <c r="Z37" i="7"/>
  <c r="Y37" i="7"/>
  <c r="X37" i="7"/>
  <c r="W37" i="7"/>
  <c r="V37" i="7"/>
  <c r="U37" i="7"/>
  <c r="T37" i="7"/>
  <c r="S37" i="7"/>
  <c r="Q37" i="7"/>
  <c r="P37" i="7"/>
  <c r="O37" i="7"/>
  <c r="J37" i="7"/>
  <c r="I37" i="7"/>
  <c r="H37" i="7"/>
  <c r="D37" i="7"/>
  <c r="N37" i="7" s="1"/>
  <c r="AO36" i="7"/>
  <c r="AN36" i="7"/>
  <c r="AM36" i="7"/>
  <c r="AI36" i="7"/>
  <c r="AH36" i="7"/>
  <c r="AG36" i="7"/>
  <c r="AF36" i="7"/>
  <c r="AE36" i="7"/>
  <c r="AD36" i="7"/>
  <c r="AC36" i="7"/>
  <c r="Z36" i="7"/>
  <c r="Y36" i="7"/>
  <c r="X36" i="7"/>
  <c r="W36" i="7"/>
  <c r="V36" i="7"/>
  <c r="U36" i="7"/>
  <c r="T36" i="7"/>
  <c r="S36" i="7"/>
  <c r="Q36" i="7"/>
  <c r="P36" i="7"/>
  <c r="O36" i="7"/>
  <c r="N36" i="7"/>
  <c r="J36" i="7"/>
  <c r="I36" i="7"/>
  <c r="H36" i="7"/>
  <c r="D36" i="7"/>
  <c r="AO35" i="7"/>
  <c r="AN35" i="7"/>
  <c r="AM35" i="7"/>
  <c r="AI35" i="7"/>
  <c r="AH35" i="7"/>
  <c r="AG35" i="7"/>
  <c r="AF35" i="7"/>
  <c r="AE35" i="7"/>
  <c r="AD35" i="7"/>
  <c r="AC35" i="7"/>
  <c r="Z35" i="7"/>
  <c r="Y35" i="7"/>
  <c r="X35" i="7"/>
  <c r="W35" i="7"/>
  <c r="V35" i="7"/>
  <c r="U35" i="7"/>
  <c r="T35" i="7"/>
  <c r="S35" i="7"/>
  <c r="Q35" i="7"/>
  <c r="P35" i="7"/>
  <c r="O35" i="7"/>
  <c r="N35" i="7"/>
  <c r="J35" i="7"/>
  <c r="I35" i="7"/>
  <c r="H35" i="7"/>
  <c r="D35" i="7"/>
  <c r="M35" i="7" s="1"/>
  <c r="AO34" i="7"/>
  <c r="AN34" i="7"/>
  <c r="AM34" i="7"/>
  <c r="AI34" i="7"/>
  <c r="AH34" i="7"/>
  <c r="AG34" i="7"/>
  <c r="AF34" i="7"/>
  <c r="AE34" i="7"/>
  <c r="AD34" i="7"/>
  <c r="AC34" i="7"/>
  <c r="Z34" i="7"/>
  <c r="Y34" i="7"/>
  <c r="X34" i="7"/>
  <c r="W34" i="7"/>
  <c r="V34" i="7"/>
  <c r="U34" i="7"/>
  <c r="T34" i="7"/>
  <c r="S34" i="7"/>
  <c r="Q34" i="7"/>
  <c r="P34" i="7"/>
  <c r="O34" i="7"/>
  <c r="J34" i="7"/>
  <c r="I34" i="7"/>
  <c r="H34" i="7"/>
  <c r="K34" i="7" s="1"/>
  <c r="D34" i="7"/>
  <c r="N34" i="7" s="1"/>
  <c r="AO33" i="7"/>
  <c r="AN33" i="7"/>
  <c r="AM33" i="7"/>
  <c r="AI33" i="7"/>
  <c r="AH33" i="7"/>
  <c r="AG33" i="7"/>
  <c r="AF33" i="7"/>
  <c r="AE33" i="7"/>
  <c r="AD33" i="7"/>
  <c r="AC33" i="7"/>
  <c r="Z33" i="7"/>
  <c r="Y33" i="7"/>
  <c r="X33" i="7"/>
  <c r="W33" i="7"/>
  <c r="V33" i="7"/>
  <c r="U33" i="7"/>
  <c r="T33" i="7"/>
  <c r="S33" i="7"/>
  <c r="Q33" i="7"/>
  <c r="P33" i="7"/>
  <c r="O33" i="7"/>
  <c r="J33" i="7"/>
  <c r="M33" i="7" s="1"/>
  <c r="I33" i="7"/>
  <c r="H33" i="7"/>
  <c r="D33" i="7"/>
  <c r="N33" i="7" s="1"/>
  <c r="AO32" i="7"/>
  <c r="AN32" i="7"/>
  <c r="AM32" i="7"/>
  <c r="AI32" i="7"/>
  <c r="AH32" i="7"/>
  <c r="AG32" i="7"/>
  <c r="AF32" i="7"/>
  <c r="AE32" i="7"/>
  <c r="AD32" i="7"/>
  <c r="AC32" i="7"/>
  <c r="Z32" i="7"/>
  <c r="Y32" i="7"/>
  <c r="X32" i="7"/>
  <c r="W32" i="7"/>
  <c r="V32" i="7"/>
  <c r="U32" i="7"/>
  <c r="T32" i="7"/>
  <c r="S32" i="7"/>
  <c r="Q32" i="7"/>
  <c r="P32" i="7"/>
  <c r="O32" i="7"/>
  <c r="J32" i="7"/>
  <c r="I32" i="7"/>
  <c r="H32" i="7"/>
  <c r="D32" i="7"/>
  <c r="N32" i="7" s="1"/>
  <c r="AO31" i="7"/>
  <c r="AN31" i="7"/>
  <c r="AM31" i="7"/>
  <c r="AI31" i="7"/>
  <c r="AH31" i="7"/>
  <c r="AG31" i="7"/>
  <c r="AF31" i="7"/>
  <c r="AE31" i="7"/>
  <c r="AD31" i="7"/>
  <c r="AC31" i="7"/>
  <c r="Z31" i="7"/>
  <c r="Y31" i="7"/>
  <c r="X31" i="7"/>
  <c r="W31" i="7"/>
  <c r="V31" i="7"/>
  <c r="U31" i="7"/>
  <c r="T31" i="7"/>
  <c r="S31" i="7"/>
  <c r="Q31" i="7"/>
  <c r="P31" i="7"/>
  <c r="O31" i="7"/>
  <c r="N31" i="7"/>
  <c r="J31" i="7"/>
  <c r="M31" i="7" s="1"/>
  <c r="I31" i="7"/>
  <c r="H31" i="7"/>
  <c r="K31" i="7" s="1"/>
  <c r="L31" i="7" s="1"/>
  <c r="D31" i="7"/>
  <c r="AO30" i="7"/>
  <c r="AN30" i="7"/>
  <c r="AM30" i="7"/>
  <c r="AI30" i="7"/>
  <c r="AH30" i="7"/>
  <c r="AG30" i="7"/>
  <c r="AF30" i="7"/>
  <c r="AJ30" i="7" s="1"/>
  <c r="AE30" i="7"/>
  <c r="AD30" i="7"/>
  <c r="AC30" i="7"/>
  <c r="Z30" i="7"/>
  <c r="Y30" i="7"/>
  <c r="X30" i="7"/>
  <c r="W30" i="7"/>
  <c r="V30" i="7"/>
  <c r="U30" i="7"/>
  <c r="T30" i="7"/>
  <c r="S30" i="7"/>
  <c r="Q30" i="7"/>
  <c r="P30" i="7"/>
  <c r="O30" i="7"/>
  <c r="N30" i="7"/>
  <c r="J30" i="7"/>
  <c r="M30" i="7" s="1"/>
  <c r="I30" i="7"/>
  <c r="H30" i="7"/>
  <c r="D30" i="7"/>
  <c r="AO29" i="7"/>
  <c r="AN29" i="7"/>
  <c r="AM29" i="7"/>
  <c r="AI29" i="7"/>
  <c r="AH29" i="7"/>
  <c r="AG29" i="7"/>
  <c r="AF29" i="7"/>
  <c r="AE29" i="7"/>
  <c r="AD29" i="7"/>
  <c r="AC29" i="7"/>
  <c r="Z29" i="7"/>
  <c r="Y29" i="7"/>
  <c r="X29" i="7"/>
  <c r="W29" i="7"/>
  <c r="V29" i="7"/>
  <c r="U29" i="7"/>
  <c r="T29" i="7"/>
  <c r="S29" i="7"/>
  <c r="Q29" i="7"/>
  <c r="P29" i="7"/>
  <c r="O29" i="7"/>
  <c r="J29" i="7"/>
  <c r="I29" i="7"/>
  <c r="H29" i="7"/>
  <c r="K29" i="7" s="1"/>
  <c r="L29" i="7" s="1"/>
  <c r="D29" i="7"/>
  <c r="N29" i="7" s="1"/>
  <c r="AO28" i="7"/>
  <c r="AN28" i="7"/>
  <c r="AM28" i="7"/>
  <c r="AI28" i="7"/>
  <c r="AH28" i="7"/>
  <c r="AG28" i="7"/>
  <c r="AF28" i="7"/>
  <c r="AE28" i="7"/>
  <c r="AD28" i="7"/>
  <c r="AC28" i="7"/>
  <c r="Z28" i="7"/>
  <c r="Y28" i="7"/>
  <c r="X28" i="7"/>
  <c r="W28" i="7"/>
  <c r="V28" i="7"/>
  <c r="U28" i="7"/>
  <c r="T28" i="7"/>
  <c r="S28" i="7"/>
  <c r="Q28" i="7"/>
  <c r="P28" i="7"/>
  <c r="O28" i="7"/>
  <c r="J28" i="7"/>
  <c r="I28" i="7"/>
  <c r="H28" i="7"/>
  <c r="D28" i="7"/>
  <c r="N28" i="7" s="1"/>
  <c r="AO27" i="7"/>
  <c r="AN27" i="7"/>
  <c r="AP27" i="7" s="1"/>
  <c r="AM27" i="7"/>
  <c r="AI27" i="7"/>
  <c r="AH27" i="7"/>
  <c r="AG27" i="7"/>
  <c r="AF27" i="7"/>
  <c r="AE27" i="7"/>
  <c r="AD27" i="7"/>
  <c r="AC27" i="7"/>
  <c r="Z27" i="7"/>
  <c r="Y27" i="7"/>
  <c r="X27" i="7"/>
  <c r="W27" i="7"/>
  <c r="V27" i="7"/>
  <c r="U27" i="7"/>
  <c r="T27" i="7"/>
  <c r="S27" i="7"/>
  <c r="Q27" i="7"/>
  <c r="P27" i="7"/>
  <c r="O27" i="7"/>
  <c r="N27" i="7"/>
  <c r="J27" i="7"/>
  <c r="I27" i="7"/>
  <c r="H27" i="7"/>
  <c r="D27" i="7"/>
  <c r="AO26" i="7"/>
  <c r="AN26" i="7"/>
  <c r="AP26" i="7" s="1"/>
  <c r="AM26" i="7"/>
  <c r="AI26" i="7"/>
  <c r="AH26" i="7"/>
  <c r="AG26" i="7"/>
  <c r="AF26" i="7"/>
  <c r="AE26" i="7"/>
  <c r="AD26" i="7"/>
  <c r="AC26" i="7"/>
  <c r="Z26" i="7"/>
  <c r="Y26" i="7"/>
  <c r="X26" i="7"/>
  <c r="W26" i="7"/>
  <c r="V26" i="7"/>
  <c r="U26" i="7"/>
  <c r="T26" i="7"/>
  <c r="S26" i="7"/>
  <c r="Q26" i="7"/>
  <c r="P26" i="7"/>
  <c r="O26" i="7"/>
  <c r="J26" i="7"/>
  <c r="I26" i="7"/>
  <c r="H26" i="7"/>
  <c r="D26" i="7"/>
  <c r="N26" i="7" s="1"/>
  <c r="AO25" i="7"/>
  <c r="AN25" i="7"/>
  <c r="AM25" i="7"/>
  <c r="AI25" i="7"/>
  <c r="AH25" i="7"/>
  <c r="AG25" i="7"/>
  <c r="AF25" i="7"/>
  <c r="AE25" i="7"/>
  <c r="AD25" i="7"/>
  <c r="AC25" i="7"/>
  <c r="Z25" i="7"/>
  <c r="Y25" i="7"/>
  <c r="X25" i="7"/>
  <c r="W25" i="7"/>
  <c r="V25" i="7"/>
  <c r="U25" i="7"/>
  <c r="T25" i="7"/>
  <c r="S25" i="7"/>
  <c r="Q25" i="7"/>
  <c r="P25" i="7"/>
  <c r="O25" i="7"/>
  <c r="J25" i="7"/>
  <c r="I25" i="7"/>
  <c r="H25" i="7"/>
  <c r="D25" i="7"/>
  <c r="N25" i="7" s="1"/>
  <c r="AO24" i="7"/>
  <c r="AN24" i="7"/>
  <c r="AP24" i="7" s="1"/>
  <c r="AM24" i="7"/>
  <c r="AI24" i="7"/>
  <c r="AH24" i="7"/>
  <c r="AG24" i="7"/>
  <c r="AF24" i="7"/>
  <c r="AE24" i="7"/>
  <c r="AD24" i="7"/>
  <c r="AC24" i="7"/>
  <c r="Z24" i="7"/>
  <c r="Y24" i="7"/>
  <c r="X24" i="7"/>
  <c r="W24" i="7"/>
  <c r="V24" i="7"/>
  <c r="U24" i="7"/>
  <c r="T24" i="7"/>
  <c r="S24" i="7"/>
  <c r="Q24" i="7"/>
  <c r="P24" i="7"/>
  <c r="O24" i="7"/>
  <c r="J24" i="7"/>
  <c r="M24" i="7" s="1"/>
  <c r="I24" i="7"/>
  <c r="H24" i="7"/>
  <c r="D24" i="7"/>
  <c r="N24" i="7" s="1"/>
  <c r="AO23" i="7"/>
  <c r="AN23" i="7"/>
  <c r="AM23" i="7"/>
  <c r="AI23" i="7"/>
  <c r="AH23" i="7"/>
  <c r="AG23" i="7"/>
  <c r="AF23" i="7"/>
  <c r="AE23" i="7"/>
  <c r="AD23" i="7"/>
  <c r="AC23" i="7"/>
  <c r="Z23" i="7"/>
  <c r="Y23" i="7"/>
  <c r="X23" i="7"/>
  <c r="W23" i="7"/>
  <c r="V23" i="7"/>
  <c r="U23" i="7"/>
  <c r="T23" i="7"/>
  <c r="S23" i="7"/>
  <c r="Q23" i="7"/>
  <c r="P23" i="7"/>
  <c r="O23" i="7"/>
  <c r="J23" i="7"/>
  <c r="I23" i="7"/>
  <c r="H23" i="7"/>
  <c r="D23" i="7"/>
  <c r="N23" i="7" s="1"/>
  <c r="AO22" i="7"/>
  <c r="AN22" i="7"/>
  <c r="AM22" i="7"/>
  <c r="AI22" i="7"/>
  <c r="AH22" i="7"/>
  <c r="AG22" i="7"/>
  <c r="AF22" i="7"/>
  <c r="AE22" i="7"/>
  <c r="AD22" i="7"/>
  <c r="AC22" i="7"/>
  <c r="Z22" i="7"/>
  <c r="Y22" i="7"/>
  <c r="X22" i="7"/>
  <c r="W22" i="7"/>
  <c r="V22" i="7"/>
  <c r="U22" i="7"/>
  <c r="T22" i="7"/>
  <c r="S22" i="7"/>
  <c r="Q22" i="7"/>
  <c r="P22" i="7"/>
  <c r="O22" i="7"/>
  <c r="J22" i="7"/>
  <c r="I22" i="7"/>
  <c r="H22" i="7"/>
  <c r="D22" i="7"/>
  <c r="N22" i="7" s="1"/>
  <c r="AO21" i="7"/>
  <c r="AN21" i="7"/>
  <c r="AM21" i="7"/>
  <c r="AI21" i="7"/>
  <c r="AH21" i="7"/>
  <c r="AG21" i="7"/>
  <c r="AF21" i="7"/>
  <c r="AE21" i="7"/>
  <c r="AD21" i="7"/>
  <c r="AC21" i="7"/>
  <c r="Z21" i="7"/>
  <c r="Y21" i="7"/>
  <c r="X21" i="7"/>
  <c r="W21" i="7"/>
  <c r="V21" i="7"/>
  <c r="U21" i="7"/>
  <c r="T21" i="7"/>
  <c r="S21" i="7"/>
  <c r="Q21" i="7"/>
  <c r="P21" i="7"/>
  <c r="O21" i="7"/>
  <c r="J21" i="7"/>
  <c r="I21" i="7"/>
  <c r="H21" i="7"/>
  <c r="D21" i="7"/>
  <c r="N21" i="7" s="1"/>
  <c r="AO20" i="7"/>
  <c r="AN20" i="7"/>
  <c r="AP20" i="7" s="1"/>
  <c r="AM20" i="7"/>
  <c r="AI20" i="7"/>
  <c r="AH20" i="7"/>
  <c r="AG20" i="7"/>
  <c r="AF20" i="7"/>
  <c r="AE20" i="7"/>
  <c r="AD20" i="7"/>
  <c r="AC20" i="7"/>
  <c r="Z20" i="7"/>
  <c r="Y20" i="7"/>
  <c r="X20" i="7"/>
  <c r="W20" i="7"/>
  <c r="V20" i="7"/>
  <c r="U20" i="7"/>
  <c r="T20" i="7"/>
  <c r="S20" i="7"/>
  <c r="Q20" i="7"/>
  <c r="P20" i="7"/>
  <c r="O20" i="7"/>
  <c r="N20" i="7"/>
  <c r="J20" i="7"/>
  <c r="I20" i="7"/>
  <c r="H20" i="7"/>
  <c r="D20" i="7"/>
  <c r="AO19" i="7"/>
  <c r="AN19" i="7"/>
  <c r="AM19" i="7"/>
  <c r="AJ19" i="7"/>
  <c r="AI19" i="7"/>
  <c r="AH19" i="7"/>
  <c r="AG19" i="7"/>
  <c r="AF19" i="7"/>
  <c r="AE19" i="7"/>
  <c r="AD19" i="7"/>
  <c r="AC19" i="7"/>
  <c r="Z19" i="7"/>
  <c r="Y19" i="7"/>
  <c r="X19" i="7"/>
  <c r="W19" i="7"/>
  <c r="V19" i="7"/>
  <c r="U19" i="7"/>
  <c r="T19" i="7"/>
  <c r="S19" i="7"/>
  <c r="Q19" i="7"/>
  <c r="P19" i="7"/>
  <c r="O19" i="7"/>
  <c r="J19" i="7"/>
  <c r="I19" i="7"/>
  <c r="H19" i="7"/>
  <c r="D19" i="7"/>
  <c r="N19" i="7" s="1"/>
  <c r="AO18" i="7"/>
  <c r="AN18" i="7"/>
  <c r="AM18" i="7"/>
  <c r="AI18" i="7"/>
  <c r="AH18" i="7"/>
  <c r="AG18" i="7"/>
  <c r="AF18" i="7"/>
  <c r="AE18" i="7"/>
  <c r="AD18" i="7"/>
  <c r="AC18" i="7"/>
  <c r="Z18" i="7"/>
  <c r="Y18" i="7"/>
  <c r="X18" i="7"/>
  <c r="W18" i="7"/>
  <c r="V18" i="7"/>
  <c r="U18" i="7"/>
  <c r="T18" i="7"/>
  <c r="S18" i="7"/>
  <c r="Q18" i="7"/>
  <c r="P18" i="7"/>
  <c r="O18" i="7"/>
  <c r="J18" i="7"/>
  <c r="I18" i="7"/>
  <c r="H18" i="7"/>
  <c r="D18" i="7"/>
  <c r="N18" i="7" s="1"/>
  <c r="AO17" i="7"/>
  <c r="AN17" i="7"/>
  <c r="AM17" i="7"/>
  <c r="AI17" i="7"/>
  <c r="AH17" i="7"/>
  <c r="AG17" i="7"/>
  <c r="AF17" i="7"/>
  <c r="AE17" i="7"/>
  <c r="AD17" i="7"/>
  <c r="AC17" i="7"/>
  <c r="Z17" i="7"/>
  <c r="Y17" i="7"/>
  <c r="X17" i="7"/>
  <c r="W17" i="7"/>
  <c r="V17" i="7"/>
  <c r="U17" i="7"/>
  <c r="T17" i="7"/>
  <c r="S17" i="7"/>
  <c r="Q17" i="7"/>
  <c r="P17" i="7"/>
  <c r="O17" i="7"/>
  <c r="J17" i="7"/>
  <c r="I17" i="7"/>
  <c r="H17" i="7"/>
  <c r="D17" i="7"/>
  <c r="N17" i="7" s="1"/>
  <c r="AO16" i="7"/>
  <c r="AN16" i="7"/>
  <c r="AM16" i="7"/>
  <c r="AI16" i="7"/>
  <c r="AH16" i="7"/>
  <c r="AG16" i="7"/>
  <c r="AF16" i="7"/>
  <c r="AE16" i="7"/>
  <c r="AD16" i="7"/>
  <c r="AC16" i="7"/>
  <c r="Z16" i="7"/>
  <c r="Y16" i="7"/>
  <c r="X16" i="7"/>
  <c r="W16" i="7"/>
  <c r="V16" i="7"/>
  <c r="U16" i="7"/>
  <c r="T16" i="7"/>
  <c r="S16" i="7"/>
  <c r="Q16" i="7"/>
  <c r="P16" i="7"/>
  <c r="O16" i="7"/>
  <c r="J16" i="7"/>
  <c r="M16" i="7" s="1"/>
  <c r="I16" i="7"/>
  <c r="H16" i="7"/>
  <c r="D16" i="7"/>
  <c r="N16" i="7" s="1"/>
  <c r="AO15" i="7"/>
  <c r="AN15" i="7"/>
  <c r="AM15" i="7"/>
  <c r="AI15" i="7"/>
  <c r="AH15" i="7"/>
  <c r="AG15" i="7"/>
  <c r="AF15" i="7"/>
  <c r="AE15" i="7"/>
  <c r="AD15" i="7"/>
  <c r="AC15" i="7"/>
  <c r="Z15" i="7"/>
  <c r="Y15" i="7"/>
  <c r="X15" i="7"/>
  <c r="W15" i="7"/>
  <c r="V15" i="7"/>
  <c r="U15" i="7"/>
  <c r="T15" i="7"/>
  <c r="S15" i="7"/>
  <c r="Q15" i="7"/>
  <c r="P15" i="7"/>
  <c r="O15" i="7"/>
  <c r="J15" i="7"/>
  <c r="M15" i="7" s="1"/>
  <c r="I15" i="7"/>
  <c r="H15" i="7"/>
  <c r="K15" i="7" s="1"/>
  <c r="L15" i="7" s="1"/>
  <c r="D15" i="7"/>
  <c r="N15" i="7" s="1"/>
  <c r="AO14" i="7"/>
  <c r="AN14" i="7"/>
  <c r="AM14" i="7"/>
  <c r="AI14" i="7"/>
  <c r="AH14" i="7"/>
  <c r="AG14" i="7"/>
  <c r="AF14" i="7"/>
  <c r="AJ14" i="7" s="1"/>
  <c r="AE14" i="7"/>
  <c r="AD14" i="7"/>
  <c r="AC14" i="7"/>
  <c r="Z14" i="7"/>
  <c r="Y14" i="7"/>
  <c r="X14" i="7"/>
  <c r="W14" i="7"/>
  <c r="V14" i="7"/>
  <c r="U14" i="7"/>
  <c r="T14" i="7"/>
  <c r="S14" i="7"/>
  <c r="Q14" i="7"/>
  <c r="P14" i="7"/>
  <c r="O14" i="7"/>
  <c r="N14" i="7"/>
  <c r="J14" i="7"/>
  <c r="M14" i="7" s="1"/>
  <c r="I14" i="7"/>
  <c r="H14" i="7"/>
  <c r="D14" i="7"/>
  <c r="AO13" i="7"/>
  <c r="AN13" i="7"/>
  <c r="AM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S13" i="7"/>
  <c r="Q13" i="7"/>
  <c r="P13" i="7"/>
  <c r="O13" i="7"/>
  <c r="J13" i="7"/>
  <c r="M13" i="7" s="1"/>
  <c r="I13" i="7"/>
  <c r="H13" i="7"/>
  <c r="K13" i="7" s="1"/>
  <c r="L13" i="7" s="1"/>
  <c r="D13" i="7"/>
  <c r="N13" i="7" s="1"/>
  <c r="AO12" i="7"/>
  <c r="AN12" i="7"/>
  <c r="AM12" i="7"/>
  <c r="AI12" i="7"/>
  <c r="AH12" i="7"/>
  <c r="AG12" i="7"/>
  <c r="AF12" i="7"/>
  <c r="AE12" i="7"/>
  <c r="AD12" i="7"/>
  <c r="AC12" i="7"/>
  <c r="Z12" i="7"/>
  <c r="Y12" i="7"/>
  <c r="X12" i="7"/>
  <c r="W12" i="7"/>
  <c r="V12" i="7"/>
  <c r="U12" i="7"/>
  <c r="T12" i="7"/>
  <c r="S12" i="7"/>
  <c r="Q12" i="7"/>
  <c r="P12" i="7"/>
  <c r="O12" i="7"/>
  <c r="J12" i="7"/>
  <c r="I12" i="7"/>
  <c r="H12" i="7"/>
  <c r="D12" i="7"/>
  <c r="N12" i="7" s="1"/>
  <c r="AO11" i="7"/>
  <c r="AN11" i="7"/>
  <c r="AM11" i="7"/>
  <c r="AI11" i="7"/>
  <c r="AH11" i="7"/>
  <c r="AG11" i="7"/>
  <c r="AF11" i="7"/>
  <c r="AE11" i="7"/>
  <c r="AD11" i="7"/>
  <c r="AC11" i="7"/>
  <c r="Z11" i="7"/>
  <c r="Y11" i="7"/>
  <c r="X11" i="7"/>
  <c r="W11" i="7"/>
  <c r="V11" i="7"/>
  <c r="U11" i="7"/>
  <c r="T11" i="7"/>
  <c r="S11" i="7"/>
  <c r="Q11" i="7"/>
  <c r="P11" i="7"/>
  <c r="O11" i="7"/>
  <c r="N11" i="7"/>
  <c r="J11" i="7"/>
  <c r="I11" i="7"/>
  <c r="H11" i="7"/>
  <c r="D11" i="7"/>
  <c r="AO10" i="7"/>
  <c r="AN10" i="7"/>
  <c r="AP10" i="7" s="1"/>
  <c r="AM10" i="7"/>
  <c r="AI10" i="7"/>
  <c r="AH10" i="7"/>
  <c r="AG10" i="7"/>
  <c r="AF10" i="7"/>
  <c r="AE10" i="7"/>
  <c r="AD10" i="7"/>
  <c r="AC10" i="7"/>
  <c r="Z10" i="7"/>
  <c r="Y10" i="7"/>
  <c r="X10" i="7"/>
  <c r="W10" i="7"/>
  <c r="V10" i="7"/>
  <c r="U10" i="7"/>
  <c r="T10" i="7"/>
  <c r="S10" i="7"/>
  <c r="Q10" i="7"/>
  <c r="P10" i="7"/>
  <c r="O10" i="7"/>
  <c r="J10" i="7"/>
  <c r="I10" i="7"/>
  <c r="H10" i="7"/>
  <c r="D10" i="7"/>
  <c r="N10" i="7" s="1"/>
  <c r="AO9" i="7"/>
  <c r="AN9" i="7"/>
  <c r="AM9" i="7"/>
  <c r="AI9" i="7"/>
  <c r="AH9" i="7"/>
  <c r="AG9" i="7"/>
  <c r="AF9" i="7"/>
  <c r="AE9" i="7"/>
  <c r="AD9" i="7"/>
  <c r="AC9" i="7"/>
  <c r="Z9" i="7"/>
  <c r="Y9" i="7"/>
  <c r="X9" i="7"/>
  <c r="W9" i="7"/>
  <c r="V9" i="7"/>
  <c r="U9" i="7"/>
  <c r="T9" i="7"/>
  <c r="S9" i="7"/>
  <c r="Q9" i="7"/>
  <c r="P9" i="7"/>
  <c r="O9" i="7"/>
  <c r="J9" i="7"/>
  <c r="I9" i="7"/>
  <c r="H9" i="7"/>
  <c r="D9" i="7"/>
  <c r="N9" i="7" s="1"/>
  <c r="AO8" i="7"/>
  <c r="AN8" i="7"/>
  <c r="AP8" i="7" s="1"/>
  <c r="AM8" i="7"/>
  <c r="AI8" i="7"/>
  <c r="AH8" i="7"/>
  <c r="AG8" i="7"/>
  <c r="AF8" i="7"/>
  <c r="AE8" i="7"/>
  <c r="AD8" i="7"/>
  <c r="AC8" i="7"/>
  <c r="Z8" i="7"/>
  <c r="Y8" i="7"/>
  <c r="X8" i="7"/>
  <c r="W8" i="7"/>
  <c r="V8" i="7"/>
  <c r="U8" i="7"/>
  <c r="T8" i="7"/>
  <c r="S8" i="7"/>
  <c r="Q8" i="7"/>
  <c r="P8" i="7"/>
  <c r="O8" i="7"/>
  <c r="J8" i="7"/>
  <c r="M8" i="7" s="1"/>
  <c r="I8" i="7"/>
  <c r="H8" i="7"/>
  <c r="D8" i="7"/>
  <c r="N8" i="7" s="1"/>
  <c r="AO7" i="7"/>
  <c r="AN7" i="7"/>
  <c r="AM7" i="7"/>
  <c r="AI7" i="7"/>
  <c r="AH7" i="7"/>
  <c r="AG7" i="7"/>
  <c r="AF7" i="7"/>
  <c r="AE7" i="7"/>
  <c r="AD7" i="7"/>
  <c r="AC7" i="7"/>
  <c r="Z7" i="7"/>
  <c r="Y7" i="7"/>
  <c r="X7" i="7"/>
  <c r="W7" i="7"/>
  <c r="V7" i="7"/>
  <c r="U7" i="7"/>
  <c r="T7" i="7"/>
  <c r="S7" i="7"/>
  <c r="Q7" i="7"/>
  <c r="P7" i="7"/>
  <c r="O7" i="7"/>
  <c r="J7" i="7"/>
  <c r="I7" i="7"/>
  <c r="H7" i="7"/>
  <c r="G7" i="7"/>
  <c r="F7" i="7"/>
  <c r="E7" i="7"/>
  <c r="D7" i="7"/>
  <c r="M7" i="7" s="1"/>
  <c r="AJ7" i="7" l="1"/>
  <c r="M11" i="7"/>
  <c r="K12" i="7"/>
  <c r="L12" i="7" s="1"/>
  <c r="AP13" i="7"/>
  <c r="K17" i="7"/>
  <c r="AJ23" i="7"/>
  <c r="M27" i="7"/>
  <c r="K28" i="7"/>
  <c r="AP29" i="7"/>
  <c r="K32" i="7"/>
  <c r="L32" i="7" s="1"/>
  <c r="AJ33" i="7"/>
  <c r="M36" i="7"/>
  <c r="K43" i="7"/>
  <c r="M47" i="7"/>
  <c r="AJ9" i="7"/>
  <c r="K18" i="7"/>
  <c r="L18" i="7" s="1"/>
  <c r="R18" i="7"/>
  <c r="M21" i="7"/>
  <c r="K23" i="7"/>
  <c r="AJ25" i="7"/>
  <c r="M32" i="7"/>
  <c r="R46" i="7"/>
  <c r="AA46" i="7" s="1"/>
  <c r="AJ47" i="7"/>
  <c r="AJ38" i="7"/>
  <c r="M43" i="7"/>
  <c r="AP47" i="7"/>
  <c r="K9" i="7"/>
  <c r="L9" i="7" s="1"/>
  <c r="AP15" i="7"/>
  <c r="M18" i="7"/>
  <c r="K25" i="7"/>
  <c r="AJ37" i="7"/>
  <c r="AJ41" i="7"/>
  <c r="K46" i="7"/>
  <c r="AP48" i="7"/>
  <c r="AJ11" i="7"/>
  <c r="R15" i="7"/>
  <c r="AA15" i="7" s="1"/>
  <c r="AJ15" i="7"/>
  <c r="AJ31" i="7"/>
  <c r="AJ35" i="7"/>
  <c r="R42" i="7"/>
  <c r="AJ43" i="7"/>
  <c r="K47" i="7"/>
  <c r="L47" i="7" s="1"/>
  <c r="AP12" i="7"/>
  <c r="AJ13" i="7"/>
  <c r="AJ21" i="7"/>
  <c r="AJ27" i="7"/>
  <c r="AP28" i="7"/>
  <c r="AJ29" i="7"/>
  <c r="K36" i="7"/>
  <c r="L36" i="7" s="1"/>
  <c r="R36" i="7"/>
  <c r="AP37" i="7"/>
  <c r="AJ49" i="7"/>
  <c r="AK49" i="7" s="1"/>
  <c r="AJ17" i="7"/>
  <c r="K42" i="7"/>
  <c r="AP44" i="7"/>
  <c r="AP9" i="7"/>
  <c r="R31" i="7"/>
  <c r="AP16" i="7"/>
  <c r="AJ18" i="7"/>
  <c r="K19" i="7"/>
  <c r="L19" i="7" s="1"/>
  <c r="R19" i="7"/>
  <c r="AP19" i="7"/>
  <c r="K22" i="7"/>
  <c r="L22" i="7" s="1"/>
  <c r="R22" i="7"/>
  <c r="L34" i="7"/>
  <c r="R34" i="7"/>
  <c r="AA34" i="7" s="1"/>
  <c r="AA35" i="7"/>
  <c r="AB35" i="7" s="1"/>
  <c r="AJ36" i="7"/>
  <c r="K37" i="7"/>
  <c r="L37" i="7" s="1"/>
  <c r="L42" i="7"/>
  <c r="R43" i="7"/>
  <c r="M45" i="7"/>
  <c r="L46" i="7"/>
  <c r="R47" i="7"/>
  <c r="AP25" i="7"/>
  <c r="AP39" i="7"/>
  <c r="M9" i="7"/>
  <c r="M12" i="7"/>
  <c r="AJ12" i="7"/>
  <c r="R13" i="7"/>
  <c r="K16" i="7"/>
  <c r="L16" i="7" s="1"/>
  <c r="R16" i="7"/>
  <c r="M25" i="7"/>
  <c r="M28" i="7"/>
  <c r="AJ28" i="7"/>
  <c r="R29" i="7"/>
  <c r="AA29" i="7" s="1"/>
  <c r="AP32" i="7"/>
  <c r="R37" i="7"/>
  <c r="M40" i="7"/>
  <c r="AP40" i="7"/>
  <c r="AJ42" i="7"/>
  <c r="L43" i="7"/>
  <c r="AP43" i="7"/>
  <c r="AJ46" i="7"/>
  <c r="L25" i="7"/>
  <c r="R28" i="7"/>
  <c r="AA28" i="7" s="1"/>
  <c r="AP34" i="7"/>
  <c r="R39" i="7"/>
  <c r="AA39" i="7" s="1"/>
  <c r="AP7" i="7"/>
  <c r="K10" i="7"/>
  <c r="L10" i="7" s="1"/>
  <c r="R10" i="7"/>
  <c r="AA10" i="7" s="1"/>
  <c r="M19" i="7"/>
  <c r="M22" i="7"/>
  <c r="AJ22" i="7"/>
  <c r="L23" i="7"/>
  <c r="R23" i="7"/>
  <c r="AA23" i="7" s="1"/>
  <c r="AP23" i="7"/>
  <c r="K26" i="7"/>
  <c r="L26" i="7" s="1"/>
  <c r="R26" i="7"/>
  <c r="AA26" i="7" s="1"/>
  <c r="R32" i="7"/>
  <c r="AA32" i="7" s="1"/>
  <c r="M34" i="7"/>
  <c r="AJ34" i="7"/>
  <c r="K35" i="7"/>
  <c r="L35" i="7" s="1"/>
  <c r="K40" i="7"/>
  <c r="L40" i="7" s="1"/>
  <c r="R40" i="7"/>
  <c r="R44" i="7"/>
  <c r="AA44" i="7" s="1"/>
  <c r="R48" i="7"/>
  <c r="AA48" i="7" s="1"/>
  <c r="R9" i="7"/>
  <c r="AA9" i="7" s="1"/>
  <c r="L28" i="7"/>
  <c r="R7" i="7"/>
  <c r="AA7" i="7" s="1"/>
  <c r="AB7" i="7" s="1"/>
  <c r="K7" i="7"/>
  <c r="AP14" i="7"/>
  <c r="AJ16" i="7"/>
  <c r="L17" i="7"/>
  <c r="R17" i="7"/>
  <c r="AA17" i="7" s="1"/>
  <c r="AP17" i="7"/>
  <c r="K20" i="7"/>
  <c r="L20" i="7" s="1"/>
  <c r="R20" i="7"/>
  <c r="AA20" i="7" s="1"/>
  <c r="M29" i="7"/>
  <c r="AP30" i="7"/>
  <c r="R35" i="7"/>
  <c r="AP35" i="7"/>
  <c r="M37" i="7"/>
  <c r="M38" i="7"/>
  <c r="AP38" i="7"/>
  <c r="R49" i="7"/>
  <c r="AA49" i="7" s="1"/>
  <c r="AA13" i="7"/>
  <c r="AB13" i="7" s="1"/>
  <c r="AA16" i="7"/>
  <c r="AK16" i="7" s="1"/>
  <c r="AP22" i="7"/>
  <c r="R25" i="7"/>
  <c r="M10" i="7"/>
  <c r="AJ10" i="7"/>
  <c r="K11" i="7"/>
  <c r="L11" i="7" s="1"/>
  <c r="R11" i="7"/>
  <c r="AA11" i="7" s="1"/>
  <c r="AP11" i="7"/>
  <c r="K14" i="7"/>
  <c r="L14" i="7" s="1"/>
  <c r="R14" i="7"/>
  <c r="AA14" i="7" s="1"/>
  <c r="M23" i="7"/>
  <c r="M26" i="7"/>
  <c r="AJ26" i="7"/>
  <c r="K27" i="7"/>
  <c r="L27" i="7" s="1"/>
  <c r="R27" i="7"/>
  <c r="AA27" i="7" s="1"/>
  <c r="K30" i="7"/>
  <c r="L30" i="7" s="1"/>
  <c r="R30" i="7"/>
  <c r="AA30" i="7" s="1"/>
  <c r="AJ32" i="7"/>
  <c r="K33" i="7"/>
  <c r="L33" i="7" s="1"/>
  <c r="K38" i="7"/>
  <c r="L38" i="7" s="1"/>
  <c r="R38" i="7"/>
  <c r="AA38" i="7" s="1"/>
  <c r="AJ40" i="7"/>
  <c r="AK40" i="7" s="1"/>
  <c r="K41" i="7"/>
  <c r="L41" i="7" s="1"/>
  <c r="K44" i="7"/>
  <c r="L44" i="7" s="1"/>
  <c r="R45" i="7"/>
  <c r="AA45" i="7" s="1"/>
  <c r="AP45" i="7"/>
  <c r="K48" i="7"/>
  <c r="L48" i="7" s="1"/>
  <c r="AJ8" i="7"/>
  <c r="R12" i="7"/>
  <c r="AA12" i="7" s="1"/>
  <c r="AJ24" i="7"/>
  <c r="AP31" i="7"/>
  <c r="AA40" i="7"/>
  <c r="AL40" i="7" s="1"/>
  <c r="K8" i="7"/>
  <c r="L8" i="7" s="1"/>
  <c r="R8" i="7"/>
  <c r="AA8" i="7" s="1"/>
  <c r="M17" i="7"/>
  <c r="AP18" i="7"/>
  <c r="M20" i="7"/>
  <c r="AJ20" i="7"/>
  <c r="K21" i="7"/>
  <c r="L21" i="7" s="1"/>
  <c r="R21" i="7"/>
  <c r="AA21" i="7" s="1"/>
  <c r="AP21" i="7"/>
  <c r="K24" i="7"/>
  <c r="L24" i="7" s="1"/>
  <c r="R24" i="7"/>
  <c r="AA24" i="7" s="1"/>
  <c r="R33" i="7"/>
  <c r="AA33" i="7" s="1"/>
  <c r="AP33" i="7"/>
  <c r="AP36" i="7"/>
  <c r="N40" i="7"/>
  <c r="R41" i="7"/>
  <c r="AA41" i="7" s="1"/>
  <c r="AB41" i="7" s="1"/>
  <c r="AP41" i="7"/>
  <c r="AP42" i="7"/>
  <c r="AJ44" i="7"/>
  <c r="K45" i="7"/>
  <c r="L45" i="7" s="1"/>
  <c r="AP46" i="7"/>
  <c r="AJ48" i="7"/>
  <c r="K49" i="7"/>
  <c r="L49" i="7" s="1"/>
  <c r="AL16" i="7"/>
  <c r="AA37" i="7"/>
  <c r="AA43" i="7"/>
  <c r="AA47" i="7"/>
  <c r="AA18" i="7"/>
  <c r="AA36" i="7"/>
  <c r="AL49" i="7"/>
  <c r="AB49" i="7"/>
  <c r="AA25" i="7"/>
  <c r="AA31" i="7"/>
  <c r="AA42" i="7"/>
  <c r="AA19" i="7"/>
  <c r="AA22" i="7"/>
  <c r="N7" i="7"/>
  <c r="L7" i="7"/>
  <c r="M49" i="7"/>
  <c r="M42" i="7"/>
  <c r="M44" i="7"/>
  <c r="M46" i="7"/>
  <c r="M48" i="7"/>
  <c r="AB15" i="7" l="1"/>
  <c r="AL15" i="7"/>
  <c r="AK15" i="7"/>
  <c r="AK21" i="7"/>
  <c r="AL21" i="7"/>
  <c r="AB16" i="7"/>
  <c r="AB40" i="7"/>
  <c r="AL10" i="7"/>
  <c r="AK10" i="7"/>
  <c r="AB10" i="7"/>
  <c r="AB29" i="7"/>
  <c r="AL29" i="7"/>
  <c r="AK29" i="7"/>
  <c r="AB20" i="7"/>
  <c r="AL20" i="7"/>
  <c r="AK20" i="7"/>
  <c r="AB23" i="7"/>
  <c r="AL23" i="7"/>
  <c r="AK23" i="7"/>
  <c r="AL30" i="7"/>
  <c r="AK30" i="7"/>
  <c r="AB30" i="7"/>
  <c r="AB27" i="7"/>
  <c r="AL27" i="7"/>
  <c r="AK27" i="7"/>
  <c r="AB33" i="7"/>
  <c r="AK33" i="7"/>
  <c r="AL33" i="7"/>
  <c r="AB38" i="7"/>
  <c r="AK38" i="7"/>
  <c r="AL38" i="7"/>
  <c r="AL24" i="7"/>
  <c r="AK24" i="7"/>
  <c r="AB24" i="7"/>
  <c r="AB17" i="7"/>
  <c r="AL17" i="7"/>
  <c r="AK17" i="7"/>
  <c r="AK8" i="7"/>
  <c r="AB8" i="7"/>
  <c r="AL8" i="7"/>
  <c r="AK48" i="7"/>
  <c r="AB48" i="7"/>
  <c r="AL48" i="7"/>
  <c r="AK32" i="7"/>
  <c r="AB32" i="7"/>
  <c r="AL32" i="7"/>
  <c r="AB45" i="7"/>
  <c r="AL45" i="7"/>
  <c r="AK45" i="7"/>
  <c r="AL11" i="7"/>
  <c r="AK11" i="7"/>
  <c r="AB11" i="7"/>
  <c r="AB14" i="7"/>
  <c r="AL14" i="7"/>
  <c r="AK14" i="7"/>
  <c r="AL44" i="7"/>
  <c r="AK44" i="7"/>
  <c r="AB44" i="7"/>
  <c r="AB26" i="7"/>
  <c r="AK26" i="7"/>
  <c r="AL26" i="7"/>
  <c r="AK13" i="7"/>
  <c r="AL13" i="7"/>
  <c r="AK35" i="7"/>
  <c r="AK7" i="7"/>
  <c r="AK41" i="7"/>
  <c r="AL35" i="7"/>
  <c r="AL7" i="7"/>
  <c r="AL41" i="7"/>
  <c r="AB21" i="7"/>
  <c r="AL22" i="7"/>
  <c r="AK22" i="7"/>
  <c r="AB22" i="7"/>
  <c r="AL12" i="7"/>
  <c r="AK12" i="7"/>
  <c r="AB12" i="7"/>
  <c r="AL42" i="7"/>
  <c r="AK42" i="7"/>
  <c r="AB42" i="7"/>
  <c r="AB43" i="7"/>
  <c r="AL43" i="7"/>
  <c r="AK43" i="7"/>
  <c r="AL46" i="7"/>
  <c r="AK46" i="7"/>
  <c r="AB46" i="7"/>
  <c r="AB39" i="7"/>
  <c r="AL39" i="7"/>
  <c r="AK39" i="7"/>
  <c r="AL37" i="7"/>
  <c r="AK37" i="7"/>
  <c r="AB37" i="7"/>
  <c r="AL47" i="7"/>
  <c r="AK47" i="7"/>
  <c r="AB47" i="7"/>
  <c r="AB31" i="7"/>
  <c r="AL31" i="7"/>
  <c r="AK31" i="7"/>
  <c r="AL28" i="7"/>
  <c r="AK28" i="7"/>
  <c r="AB28" i="7"/>
  <c r="AB19" i="7"/>
  <c r="AL19" i="7"/>
  <c r="AK19" i="7"/>
  <c r="AB25" i="7"/>
  <c r="AL25" i="7"/>
  <c r="AK25" i="7"/>
  <c r="AL36" i="7"/>
  <c r="AK36" i="7"/>
  <c r="AB36" i="7"/>
  <c r="AL34" i="7"/>
  <c r="AK34" i="7"/>
  <c r="AB34" i="7"/>
  <c r="AB9" i="7"/>
  <c r="AL9" i="7"/>
  <c r="AK9" i="7"/>
  <c r="AL18" i="7"/>
  <c r="AK18" i="7"/>
  <c r="AB18" i="7"/>
  <c r="AO49" i="6" l="1"/>
  <c r="AN49" i="6"/>
  <c r="AM49" i="6"/>
  <c r="AP49" i="6" s="1"/>
  <c r="AI49" i="6"/>
  <c r="AH49" i="6"/>
  <c r="AG49" i="6"/>
  <c r="AF49" i="6"/>
  <c r="AE49" i="6"/>
  <c r="AD49" i="6"/>
  <c r="AC49" i="6"/>
  <c r="Z49" i="6"/>
  <c r="Y49" i="6"/>
  <c r="X49" i="6"/>
  <c r="W49" i="6"/>
  <c r="V49" i="6"/>
  <c r="U49" i="6"/>
  <c r="T49" i="6"/>
  <c r="S49" i="6"/>
  <c r="Q49" i="6"/>
  <c r="P49" i="6"/>
  <c r="O49" i="6"/>
  <c r="J49" i="6"/>
  <c r="I49" i="6"/>
  <c r="H49" i="6"/>
  <c r="D49" i="6"/>
  <c r="N49" i="6" s="1"/>
  <c r="AO48" i="6"/>
  <c r="AN48" i="6"/>
  <c r="AM48" i="6"/>
  <c r="AI48" i="6"/>
  <c r="AH48" i="6"/>
  <c r="AG48" i="6"/>
  <c r="AF48" i="6"/>
  <c r="AE48" i="6"/>
  <c r="AD48" i="6"/>
  <c r="AC48" i="6"/>
  <c r="Z48" i="6"/>
  <c r="Y48" i="6"/>
  <c r="X48" i="6"/>
  <c r="W48" i="6"/>
  <c r="V48" i="6"/>
  <c r="U48" i="6"/>
  <c r="T48" i="6"/>
  <c r="S48" i="6"/>
  <c r="Q48" i="6"/>
  <c r="P48" i="6"/>
  <c r="O48" i="6"/>
  <c r="K48" i="6"/>
  <c r="J48" i="6"/>
  <c r="I48" i="6"/>
  <c r="H48" i="6"/>
  <c r="D48" i="6"/>
  <c r="AO47" i="6"/>
  <c r="AN47" i="6"/>
  <c r="AM47" i="6"/>
  <c r="AI47" i="6"/>
  <c r="AH47" i="6"/>
  <c r="AG47" i="6"/>
  <c r="AF47" i="6"/>
  <c r="AE47" i="6"/>
  <c r="AD47" i="6"/>
  <c r="AC47" i="6"/>
  <c r="Z47" i="6"/>
  <c r="Y47" i="6"/>
  <c r="X47" i="6"/>
  <c r="W47" i="6"/>
  <c r="V47" i="6"/>
  <c r="U47" i="6"/>
  <c r="T47" i="6"/>
  <c r="S47" i="6"/>
  <c r="Q47" i="6"/>
  <c r="P47" i="6"/>
  <c r="O47" i="6"/>
  <c r="J47" i="6"/>
  <c r="I47" i="6"/>
  <c r="H47" i="6"/>
  <c r="K47" i="6" s="1"/>
  <c r="D47" i="6"/>
  <c r="N47" i="6" s="1"/>
  <c r="AO46" i="6"/>
  <c r="AN46" i="6"/>
  <c r="AM46" i="6"/>
  <c r="AI46" i="6"/>
  <c r="AH46" i="6"/>
  <c r="AG46" i="6"/>
  <c r="AF46" i="6"/>
  <c r="AE46" i="6"/>
  <c r="AD46" i="6"/>
  <c r="AC46" i="6"/>
  <c r="Z46" i="6"/>
  <c r="Y46" i="6"/>
  <c r="X46" i="6"/>
  <c r="W46" i="6"/>
  <c r="V46" i="6"/>
  <c r="U46" i="6"/>
  <c r="T46" i="6"/>
  <c r="S46" i="6"/>
  <c r="R46" i="6" s="1"/>
  <c r="Q46" i="6"/>
  <c r="P46" i="6"/>
  <c r="O46" i="6"/>
  <c r="J46" i="6"/>
  <c r="I46" i="6"/>
  <c r="H46" i="6"/>
  <c r="K46" i="6" s="1"/>
  <c r="D46" i="6"/>
  <c r="AO45" i="6"/>
  <c r="AN45" i="6"/>
  <c r="AM45" i="6"/>
  <c r="AI45" i="6"/>
  <c r="AH45" i="6"/>
  <c r="AG45" i="6"/>
  <c r="AF45" i="6"/>
  <c r="AE45" i="6"/>
  <c r="AD45" i="6"/>
  <c r="AC45" i="6"/>
  <c r="Z45" i="6"/>
  <c r="Y45" i="6"/>
  <c r="X45" i="6"/>
  <c r="W45" i="6"/>
  <c r="V45" i="6"/>
  <c r="U45" i="6"/>
  <c r="T45" i="6"/>
  <c r="S45" i="6"/>
  <c r="Q45" i="6"/>
  <c r="P45" i="6"/>
  <c r="O45" i="6"/>
  <c r="J45" i="6"/>
  <c r="I45" i="6"/>
  <c r="H45" i="6"/>
  <c r="K45" i="6" s="1"/>
  <c r="D45" i="6"/>
  <c r="N45" i="6" s="1"/>
  <c r="AO44" i="6"/>
  <c r="AN44" i="6"/>
  <c r="AM44" i="6"/>
  <c r="AI44" i="6"/>
  <c r="AH44" i="6"/>
  <c r="AG44" i="6"/>
  <c r="AF44" i="6"/>
  <c r="AE44" i="6"/>
  <c r="AD44" i="6"/>
  <c r="AC44" i="6"/>
  <c r="Z44" i="6"/>
  <c r="Y44" i="6"/>
  <c r="X44" i="6"/>
  <c r="W44" i="6"/>
  <c r="V44" i="6"/>
  <c r="U44" i="6"/>
  <c r="T44" i="6"/>
  <c r="S44" i="6"/>
  <c r="Q44" i="6"/>
  <c r="P44" i="6"/>
  <c r="O44" i="6"/>
  <c r="J44" i="6"/>
  <c r="I44" i="6"/>
  <c r="H44" i="6"/>
  <c r="K44" i="6" s="1"/>
  <c r="D44" i="6"/>
  <c r="AO43" i="6"/>
  <c r="AN43" i="6"/>
  <c r="AM43" i="6"/>
  <c r="AI43" i="6"/>
  <c r="AH43" i="6"/>
  <c r="AG43" i="6"/>
  <c r="AF43" i="6"/>
  <c r="AE43" i="6"/>
  <c r="AD43" i="6"/>
  <c r="AC43" i="6"/>
  <c r="Z43" i="6"/>
  <c r="Y43" i="6"/>
  <c r="X43" i="6"/>
  <c r="W43" i="6"/>
  <c r="V43" i="6"/>
  <c r="U43" i="6"/>
  <c r="T43" i="6"/>
  <c r="S43" i="6"/>
  <c r="Q43" i="6"/>
  <c r="P43" i="6"/>
  <c r="O43" i="6"/>
  <c r="J43" i="6"/>
  <c r="I43" i="6"/>
  <c r="H43" i="6"/>
  <c r="D43" i="6"/>
  <c r="N43" i="6" s="1"/>
  <c r="AO42" i="6"/>
  <c r="AN42" i="6"/>
  <c r="AM42" i="6"/>
  <c r="AI42" i="6"/>
  <c r="AH42" i="6"/>
  <c r="AG42" i="6"/>
  <c r="AF42" i="6"/>
  <c r="AE42" i="6"/>
  <c r="AD42" i="6"/>
  <c r="AC42" i="6"/>
  <c r="Z42" i="6"/>
  <c r="Y42" i="6"/>
  <c r="X42" i="6"/>
  <c r="W42" i="6"/>
  <c r="V42" i="6"/>
  <c r="U42" i="6"/>
  <c r="T42" i="6"/>
  <c r="S42" i="6"/>
  <c r="Q42" i="6"/>
  <c r="P42" i="6"/>
  <c r="O42" i="6"/>
  <c r="J42" i="6"/>
  <c r="I42" i="6"/>
  <c r="H42" i="6"/>
  <c r="D42" i="6"/>
  <c r="AO41" i="6"/>
  <c r="AN41" i="6"/>
  <c r="AM41" i="6"/>
  <c r="AI41" i="6"/>
  <c r="AH41" i="6"/>
  <c r="AG41" i="6"/>
  <c r="AF41" i="6"/>
  <c r="AE41" i="6"/>
  <c r="AD41" i="6"/>
  <c r="AC41" i="6"/>
  <c r="Z41" i="6"/>
  <c r="Y41" i="6"/>
  <c r="X41" i="6"/>
  <c r="W41" i="6"/>
  <c r="V41" i="6"/>
  <c r="U41" i="6"/>
  <c r="T41" i="6"/>
  <c r="S41" i="6"/>
  <c r="Q41" i="6"/>
  <c r="P41" i="6"/>
  <c r="O41" i="6"/>
  <c r="J41" i="6"/>
  <c r="M41" i="6" s="1"/>
  <c r="I41" i="6"/>
  <c r="H41" i="6"/>
  <c r="K41" i="6" s="1"/>
  <c r="D41" i="6"/>
  <c r="N41" i="6" s="1"/>
  <c r="AO40" i="6"/>
  <c r="AN40" i="6"/>
  <c r="AM40" i="6"/>
  <c r="AP40" i="6" s="1"/>
  <c r="AI40" i="6"/>
  <c r="AH40" i="6"/>
  <c r="AG40" i="6"/>
  <c r="AF40" i="6"/>
  <c r="AE40" i="6"/>
  <c r="AD40" i="6"/>
  <c r="AC40" i="6"/>
  <c r="Z40" i="6"/>
  <c r="Y40" i="6"/>
  <c r="X40" i="6"/>
  <c r="W40" i="6"/>
  <c r="V40" i="6"/>
  <c r="U40" i="6"/>
  <c r="T40" i="6"/>
  <c r="S40" i="6"/>
  <c r="Q40" i="6"/>
  <c r="P40" i="6"/>
  <c r="O40" i="6"/>
  <c r="J40" i="6"/>
  <c r="I40" i="6"/>
  <c r="H40" i="6"/>
  <c r="D40" i="6"/>
  <c r="AO39" i="6"/>
  <c r="AN39" i="6"/>
  <c r="AM39" i="6"/>
  <c r="AI39" i="6"/>
  <c r="AH39" i="6"/>
  <c r="AG39" i="6"/>
  <c r="AF39" i="6"/>
  <c r="AE39" i="6"/>
  <c r="AD39" i="6"/>
  <c r="AC39" i="6"/>
  <c r="Z39" i="6"/>
  <c r="Y39" i="6"/>
  <c r="X39" i="6"/>
  <c r="W39" i="6"/>
  <c r="V39" i="6"/>
  <c r="U39" i="6"/>
  <c r="T39" i="6"/>
  <c r="S39" i="6"/>
  <c r="Q39" i="6"/>
  <c r="P39" i="6"/>
  <c r="O39" i="6"/>
  <c r="J39" i="6"/>
  <c r="I39" i="6"/>
  <c r="H39" i="6"/>
  <c r="K39" i="6" s="1"/>
  <c r="D39" i="6"/>
  <c r="N39" i="6" s="1"/>
  <c r="AO38" i="6"/>
  <c r="AN38" i="6"/>
  <c r="AM38" i="6"/>
  <c r="AI38" i="6"/>
  <c r="AH38" i="6"/>
  <c r="AG38" i="6"/>
  <c r="AF38" i="6"/>
  <c r="AE38" i="6"/>
  <c r="AD38" i="6"/>
  <c r="AC38" i="6"/>
  <c r="Z38" i="6"/>
  <c r="Y38" i="6"/>
  <c r="X38" i="6"/>
  <c r="W38" i="6"/>
  <c r="V38" i="6"/>
  <c r="U38" i="6"/>
  <c r="T38" i="6"/>
  <c r="S38" i="6"/>
  <c r="Q38" i="6"/>
  <c r="P38" i="6"/>
  <c r="O38" i="6"/>
  <c r="J38" i="6"/>
  <c r="I38" i="6"/>
  <c r="K38" i="6" s="1"/>
  <c r="H38" i="6"/>
  <c r="D38" i="6"/>
  <c r="AO37" i="6"/>
  <c r="AN37" i="6"/>
  <c r="AM37" i="6"/>
  <c r="AI37" i="6"/>
  <c r="AH37" i="6"/>
  <c r="AG37" i="6"/>
  <c r="AF37" i="6"/>
  <c r="AE37" i="6"/>
  <c r="AD37" i="6"/>
  <c r="AC37" i="6"/>
  <c r="Z37" i="6"/>
  <c r="Y37" i="6"/>
  <c r="X37" i="6"/>
  <c r="W37" i="6"/>
  <c r="V37" i="6"/>
  <c r="U37" i="6"/>
  <c r="T37" i="6"/>
  <c r="S37" i="6"/>
  <c r="Q37" i="6"/>
  <c r="P37" i="6"/>
  <c r="O37" i="6"/>
  <c r="J37" i="6"/>
  <c r="I37" i="6"/>
  <c r="H37" i="6"/>
  <c r="K37" i="6" s="1"/>
  <c r="D37" i="6"/>
  <c r="N37" i="6" s="1"/>
  <c r="AO36" i="6"/>
  <c r="AN36" i="6"/>
  <c r="AM36" i="6"/>
  <c r="AP36" i="6" s="1"/>
  <c r="AI36" i="6"/>
  <c r="AH36" i="6"/>
  <c r="AG36" i="6"/>
  <c r="AF36" i="6"/>
  <c r="AE36" i="6"/>
  <c r="AD36" i="6"/>
  <c r="AC36" i="6"/>
  <c r="Z36" i="6"/>
  <c r="Y36" i="6"/>
  <c r="X36" i="6"/>
  <c r="W36" i="6"/>
  <c r="V36" i="6"/>
  <c r="U36" i="6"/>
  <c r="T36" i="6"/>
  <c r="S36" i="6"/>
  <c r="Q36" i="6"/>
  <c r="P36" i="6"/>
  <c r="O36" i="6"/>
  <c r="J36" i="6"/>
  <c r="I36" i="6"/>
  <c r="H36" i="6"/>
  <c r="D36" i="6"/>
  <c r="AO35" i="6"/>
  <c r="AN35" i="6"/>
  <c r="AM35" i="6"/>
  <c r="AI35" i="6"/>
  <c r="AH35" i="6"/>
  <c r="AG35" i="6"/>
  <c r="AF35" i="6"/>
  <c r="AE35" i="6"/>
  <c r="AD35" i="6"/>
  <c r="AC35" i="6"/>
  <c r="Z35" i="6"/>
  <c r="Y35" i="6"/>
  <c r="X35" i="6"/>
  <c r="W35" i="6"/>
  <c r="V35" i="6"/>
  <c r="U35" i="6"/>
  <c r="T35" i="6"/>
  <c r="S35" i="6"/>
  <c r="Q35" i="6"/>
  <c r="P35" i="6"/>
  <c r="O35" i="6"/>
  <c r="M35" i="6"/>
  <c r="J35" i="6"/>
  <c r="I35" i="6"/>
  <c r="H35" i="6"/>
  <c r="K35" i="6" s="1"/>
  <c r="D35" i="6"/>
  <c r="N35" i="6" s="1"/>
  <c r="AO34" i="6"/>
  <c r="AN34" i="6"/>
  <c r="AM34" i="6"/>
  <c r="AI34" i="6"/>
  <c r="AH34" i="6"/>
  <c r="AG34" i="6"/>
  <c r="AF34" i="6"/>
  <c r="AE34" i="6"/>
  <c r="AD34" i="6"/>
  <c r="AC34" i="6"/>
  <c r="Z34" i="6"/>
  <c r="Y34" i="6"/>
  <c r="X34" i="6"/>
  <c r="W34" i="6"/>
  <c r="V34" i="6"/>
  <c r="U34" i="6"/>
  <c r="T34" i="6"/>
  <c r="S34" i="6"/>
  <c r="Q34" i="6"/>
  <c r="P34" i="6"/>
  <c r="O34" i="6"/>
  <c r="J34" i="6"/>
  <c r="I34" i="6"/>
  <c r="K34" i="6" s="1"/>
  <c r="H34" i="6"/>
  <c r="D34" i="6"/>
  <c r="AO33" i="6"/>
  <c r="AN33" i="6"/>
  <c r="AM33" i="6"/>
  <c r="AP33" i="6" s="1"/>
  <c r="AI33" i="6"/>
  <c r="AH33" i="6"/>
  <c r="AG33" i="6"/>
  <c r="AF33" i="6"/>
  <c r="AE33" i="6"/>
  <c r="AD33" i="6"/>
  <c r="AC33" i="6"/>
  <c r="Z33" i="6"/>
  <c r="Y33" i="6"/>
  <c r="X33" i="6"/>
  <c r="W33" i="6"/>
  <c r="V33" i="6"/>
  <c r="U33" i="6"/>
  <c r="T33" i="6"/>
  <c r="S33" i="6"/>
  <c r="Q33" i="6"/>
  <c r="P33" i="6"/>
  <c r="O33" i="6"/>
  <c r="J33" i="6"/>
  <c r="I33" i="6"/>
  <c r="H33" i="6"/>
  <c r="K33" i="6" s="1"/>
  <c r="D33" i="6"/>
  <c r="N33" i="6" s="1"/>
  <c r="AO32" i="6"/>
  <c r="AN32" i="6"/>
  <c r="AM32" i="6"/>
  <c r="AI32" i="6"/>
  <c r="AH32" i="6"/>
  <c r="AG32" i="6"/>
  <c r="AF32" i="6"/>
  <c r="AE32" i="6"/>
  <c r="AD32" i="6"/>
  <c r="AC32" i="6"/>
  <c r="Z32" i="6"/>
  <c r="Y32" i="6"/>
  <c r="X32" i="6"/>
  <c r="W32" i="6"/>
  <c r="V32" i="6"/>
  <c r="U32" i="6"/>
  <c r="T32" i="6"/>
  <c r="S32" i="6"/>
  <c r="Q32" i="6"/>
  <c r="P32" i="6"/>
  <c r="O32" i="6"/>
  <c r="J32" i="6"/>
  <c r="I32" i="6"/>
  <c r="H32" i="6"/>
  <c r="D32" i="6"/>
  <c r="AO31" i="6"/>
  <c r="AN31" i="6"/>
  <c r="AM31" i="6"/>
  <c r="AI31" i="6"/>
  <c r="AH31" i="6"/>
  <c r="AG31" i="6"/>
  <c r="AF31" i="6"/>
  <c r="AE31" i="6"/>
  <c r="AD31" i="6"/>
  <c r="AC31" i="6"/>
  <c r="Z31" i="6"/>
  <c r="Y31" i="6"/>
  <c r="X31" i="6"/>
  <c r="W31" i="6"/>
  <c r="V31" i="6"/>
  <c r="U31" i="6"/>
  <c r="T31" i="6"/>
  <c r="S31" i="6"/>
  <c r="Q31" i="6"/>
  <c r="P31" i="6"/>
  <c r="O31" i="6"/>
  <c r="M31" i="6"/>
  <c r="J31" i="6"/>
  <c r="I31" i="6"/>
  <c r="H31" i="6"/>
  <c r="K31" i="6" s="1"/>
  <c r="D31" i="6"/>
  <c r="N31" i="6" s="1"/>
  <c r="AO30" i="6"/>
  <c r="AN30" i="6"/>
  <c r="AM30" i="6"/>
  <c r="AI30" i="6"/>
  <c r="AH30" i="6"/>
  <c r="AG30" i="6"/>
  <c r="AF30" i="6"/>
  <c r="AE30" i="6"/>
  <c r="AD30" i="6"/>
  <c r="AC30" i="6"/>
  <c r="Z30" i="6"/>
  <c r="Y30" i="6"/>
  <c r="X30" i="6"/>
  <c r="W30" i="6"/>
  <c r="V30" i="6"/>
  <c r="U30" i="6"/>
  <c r="T30" i="6"/>
  <c r="S30" i="6"/>
  <c r="Q30" i="6"/>
  <c r="P30" i="6"/>
  <c r="O30" i="6"/>
  <c r="J30" i="6"/>
  <c r="I30" i="6"/>
  <c r="K30" i="6" s="1"/>
  <c r="H30" i="6"/>
  <c r="D30" i="6"/>
  <c r="AO29" i="6"/>
  <c r="AN29" i="6"/>
  <c r="AM29" i="6"/>
  <c r="AP29" i="6" s="1"/>
  <c r="AI29" i="6"/>
  <c r="AH29" i="6"/>
  <c r="AG29" i="6"/>
  <c r="AF29" i="6"/>
  <c r="AE29" i="6"/>
  <c r="AD29" i="6"/>
  <c r="AC29" i="6"/>
  <c r="Z29" i="6"/>
  <c r="Y29" i="6"/>
  <c r="X29" i="6"/>
  <c r="W29" i="6"/>
  <c r="V29" i="6"/>
  <c r="U29" i="6"/>
  <c r="T29" i="6"/>
  <c r="S29" i="6"/>
  <c r="Q29" i="6"/>
  <c r="P29" i="6"/>
  <c r="O29" i="6"/>
  <c r="J29" i="6"/>
  <c r="I29" i="6"/>
  <c r="H29" i="6"/>
  <c r="D29" i="6"/>
  <c r="N29" i="6" s="1"/>
  <c r="AO28" i="6"/>
  <c r="AN28" i="6"/>
  <c r="AM28" i="6"/>
  <c r="AP28" i="6" s="1"/>
  <c r="AI28" i="6"/>
  <c r="AH28" i="6"/>
  <c r="AG28" i="6"/>
  <c r="AF28" i="6"/>
  <c r="AE28" i="6"/>
  <c r="AD28" i="6"/>
  <c r="AC28" i="6"/>
  <c r="Z28" i="6"/>
  <c r="Y28" i="6"/>
  <c r="X28" i="6"/>
  <c r="W28" i="6"/>
  <c r="V28" i="6"/>
  <c r="U28" i="6"/>
  <c r="T28" i="6"/>
  <c r="S28" i="6"/>
  <c r="Q28" i="6"/>
  <c r="P28" i="6"/>
  <c r="O28" i="6"/>
  <c r="J28" i="6"/>
  <c r="I28" i="6"/>
  <c r="H28" i="6"/>
  <c r="D28" i="6"/>
  <c r="AO27" i="6"/>
  <c r="AN27" i="6"/>
  <c r="AM27" i="6"/>
  <c r="AI27" i="6"/>
  <c r="AH27" i="6"/>
  <c r="AG27" i="6"/>
  <c r="AF27" i="6"/>
  <c r="AE27" i="6"/>
  <c r="AD27" i="6"/>
  <c r="AC27" i="6"/>
  <c r="Z27" i="6"/>
  <c r="Y27" i="6"/>
  <c r="X27" i="6"/>
  <c r="W27" i="6"/>
  <c r="V27" i="6"/>
  <c r="U27" i="6"/>
  <c r="T27" i="6"/>
  <c r="S27" i="6"/>
  <c r="Q27" i="6"/>
  <c r="P27" i="6"/>
  <c r="O27" i="6"/>
  <c r="J27" i="6"/>
  <c r="I27" i="6"/>
  <c r="H27" i="6"/>
  <c r="K27" i="6" s="1"/>
  <c r="D27" i="6"/>
  <c r="N27" i="6" s="1"/>
  <c r="AO26" i="6"/>
  <c r="AN26" i="6"/>
  <c r="AM26" i="6"/>
  <c r="AI26" i="6"/>
  <c r="AH26" i="6"/>
  <c r="AG26" i="6"/>
  <c r="AF26" i="6"/>
  <c r="AE26" i="6"/>
  <c r="AD26" i="6"/>
  <c r="AC26" i="6"/>
  <c r="Z26" i="6"/>
  <c r="Y26" i="6"/>
  <c r="X26" i="6"/>
  <c r="W26" i="6"/>
  <c r="V26" i="6"/>
  <c r="U26" i="6"/>
  <c r="T26" i="6"/>
  <c r="S26" i="6"/>
  <c r="Q26" i="6"/>
  <c r="P26" i="6"/>
  <c r="O26" i="6"/>
  <c r="J26" i="6"/>
  <c r="I26" i="6"/>
  <c r="H26" i="6"/>
  <c r="D26" i="6"/>
  <c r="AO25" i="6"/>
  <c r="AN25" i="6"/>
  <c r="AM25" i="6"/>
  <c r="AI25" i="6"/>
  <c r="AH25" i="6"/>
  <c r="AG25" i="6"/>
  <c r="AF25" i="6"/>
  <c r="AE25" i="6"/>
  <c r="AD25" i="6"/>
  <c r="AC25" i="6"/>
  <c r="Z25" i="6"/>
  <c r="Y25" i="6"/>
  <c r="X25" i="6"/>
  <c r="W25" i="6"/>
  <c r="V25" i="6"/>
  <c r="U25" i="6"/>
  <c r="T25" i="6"/>
  <c r="S25" i="6"/>
  <c r="Q25" i="6"/>
  <c r="P25" i="6"/>
  <c r="O25" i="6"/>
  <c r="J25" i="6"/>
  <c r="I25" i="6"/>
  <c r="H25" i="6"/>
  <c r="K25" i="6" s="1"/>
  <c r="D25" i="6"/>
  <c r="N25" i="6" s="1"/>
  <c r="AO24" i="6"/>
  <c r="AN24" i="6"/>
  <c r="AM24" i="6"/>
  <c r="AI24" i="6"/>
  <c r="AH24" i="6"/>
  <c r="AG24" i="6"/>
  <c r="AF24" i="6"/>
  <c r="AE24" i="6"/>
  <c r="AD24" i="6"/>
  <c r="AC24" i="6"/>
  <c r="Z24" i="6"/>
  <c r="Y24" i="6"/>
  <c r="X24" i="6"/>
  <c r="W24" i="6"/>
  <c r="V24" i="6"/>
  <c r="U24" i="6"/>
  <c r="T24" i="6"/>
  <c r="S24" i="6"/>
  <c r="Q24" i="6"/>
  <c r="P24" i="6"/>
  <c r="O24" i="6"/>
  <c r="J24" i="6"/>
  <c r="I24" i="6"/>
  <c r="H24" i="6"/>
  <c r="D24" i="6"/>
  <c r="AO23" i="6"/>
  <c r="AN23" i="6"/>
  <c r="AM23" i="6"/>
  <c r="AI23" i="6"/>
  <c r="AH23" i="6"/>
  <c r="AG23" i="6"/>
  <c r="AF23" i="6"/>
  <c r="AE23" i="6"/>
  <c r="AD23" i="6"/>
  <c r="AC23" i="6"/>
  <c r="Z23" i="6"/>
  <c r="Y23" i="6"/>
  <c r="X23" i="6"/>
  <c r="W23" i="6"/>
  <c r="V23" i="6"/>
  <c r="U23" i="6"/>
  <c r="T23" i="6"/>
  <c r="S23" i="6"/>
  <c r="Q23" i="6"/>
  <c r="P23" i="6"/>
  <c r="O23" i="6"/>
  <c r="N23" i="6"/>
  <c r="J23" i="6"/>
  <c r="M23" i="6" s="1"/>
  <c r="I23" i="6"/>
  <c r="H23" i="6"/>
  <c r="D23" i="6"/>
  <c r="AO22" i="6"/>
  <c r="AN22" i="6"/>
  <c r="AM22" i="6"/>
  <c r="AI22" i="6"/>
  <c r="AH22" i="6"/>
  <c r="AG22" i="6"/>
  <c r="AF22" i="6"/>
  <c r="AE22" i="6"/>
  <c r="AD22" i="6"/>
  <c r="AC22" i="6"/>
  <c r="Z22" i="6"/>
  <c r="Y22" i="6"/>
  <c r="X22" i="6"/>
  <c r="W22" i="6"/>
  <c r="V22" i="6"/>
  <c r="U22" i="6"/>
  <c r="T22" i="6"/>
  <c r="S22" i="6"/>
  <c r="Q22" i="6"/>
  <c r="P22" i="6"/>
  <c r="O22" i="6"/>
  <c r="J22" i="6"/>
  <c r="I22" i="6"/>
  <c r="H22" i="6"/>
  <c r="D22" i="6"/>
  <c r="AO21" i="6"/>
  <c r="AN21" i="6"/>
  <c r="AM21" i="6"/>
  <c r="AI21" i="6"/>
  <c r="AH21" i="6"/>
  <c r="AG21" i="6"/>
  <c r="AF21" i="6"/>
  <c r="AE21" i="6"/>
  <c r="AD21" i="6"/>
  <c r="AC21" i="6"/>
  <c r="Z21" i="6"/>
  <c r="Y21" i="6"/>
  <c r="X21" i="6"/>
  <c r="W21" i="6"/>
  <c r="V21" i="6"/>
  <c r="U21" i="6"/>
  <c r="T21" i="6"/>
  <c r="S21" i="6"/>
  <c r="Q21" i="6"/>
  <c r="P21" i="6"/>
  <c r="O21" i="6"/>
  <c r="M21" i="6"/>
  <c r="J21" i="6"/>
  <c r="I21" i="6"/>
  <c r="K21" i="6" s="1"/>
  <c r="H21" i="6"/>
  <c r="D21" i="6"/>
  <c r="N21" i="6" s="1"/>
  <c r="AO20" i="6"/>
  <c r="AN20" i="6"/>
  <c r="AM20" i="6"/>
  <c r="AI20" i="6"/>
  <c r="AH20" i="6"/>
  <c r="AG20" i="6"/>
  <c r="AF20" i="6"/>
  <c r="AE20" i="6"/>
  <c r="AD20" i="6"/>
  <c r="AC20" i="6"/>
  <c r="Z20" i="6"/>
  <c r="Y20" i="6"/>
  <c r="X20" i="6"/>
  <c r="W20" i="6"/>
  <c r="V20" i="6"/>
  <c r="U20" i="6"/>
  <c r="T20" i="6"/>
  <c r="S20" i="6"/>
  <c r="Q20" i="6"/>
  <c r="P20" i="6"/>
  <c r="O20" i="6"/>
  <c r="J20" i="6"/>
  <c r="I20" i="6"/>
  <c r="H20" i="6"/>
  <c r="D20" i="6"/>
  <c r="AO19" i="6"/>
  <c r="AN19" i="6"/>
  <c r="AM19" i="6"/>
  <c r="AI19" i="6"/>
  <c r="AH19" i="6"/>
  <c r="AG19" i="6"/>
  <c r="AF19" i="6"/>
  <c r="AE19" i="6"/>
  <c r="AD19" i="6"/>
  <c r="AC19" i="6"/>
  <c r="Z19" i="6"/>
  <c r="Y19" i="6"/>
  <c r="X19" i="6"/>
  <c r="W19" i="6"/>
  <c r="V19" i="6"/>
  <c r="U19" i="6"/>
  <c r="T19" i="6"/>
  <c r="S19" i="6"/>
  <c r="Q19" i="6"/>
  <c r="P19" i="6"/>
  <c r="O19" i="6"/>
  <c r="J19" i="6"/>
  <c r="I19" i="6"/>
  <c r="H19" i="6"/>
  <c r="K19" i="6" s="1"/>
  <c r="D19" i="6"/>
  <c r="M19" i="6" s="1"/>
  <c r="AO18" i="6"/>
  <c r="AN18" i="6"/>
  <c r="AM18" i="6"/>
  <c r="AP18" i="6" s="1"/>
  <c r="AI18" i="6"/>
  <c r="AH18" i="6"/>
  <c r="AG18" i="6"/>
  <c r="AF18" i="6"/>
  <c r="AE18" i="6"/>
  <c r="AD18" i="6"/>
  <c r="AC18" i="6"/>
  <c r="Z18" i="6"/>
  <c r="Y18" i="6"/>
  <c r="X18" i="6"/>
  <c r="W18" i="6"/>
  <c r="R18" i="6" s="1"/>
  <c r="V18" i="6"/>
  <c r="U18" i="6"/>
  <c r="T18" i="6"/>
  <c r="S18" i="6"/>
  <c r="Q18" i="6"/>
  <c r="P18" i="6"/>
  <c r="O18" i="6"/>
  <c r="J18" i="6"/>
  <c r="I18" i="6"/>
  <c r="H18" i="6"/>
  <c r="D18" i="6"/>
  <c r="AO17" i="6"/>
  <c r="AN17" i="6"/>
  <c r="AM17" i="6"/>
  <c r="AI17" i="6"/>
  <c r="AH17" i="6"/>
  <c r="AG17" i="6"/>
  <c r="AF17" i="6"/>
  <c r="AE17" i="6"/>
  <c r="AD17" i="6"/>
  <c r="AC17" i="6"/>
  <c r="Z17" i="6"/>
  <c r="Y17" i="6"/>
  <c r="X17" i="6"/>
  <c r="W17" i="6"/>
  <c r="V17" i="6"/>
  <c r="U17" i="6"/>
  <c r="T17" i="6"/>
  <c r="S17" i="6"/>
  <c r="Q17" i="6"/>
  <c r="P17" i="6"/>
  <c r="O17" i="6"/>
  <c r="J17" i="6"/>
  <c r="I17" i="6"/>
  <c r="H17" i="6"/>
  <c r="D17" i="6"/>
  <c r="N17" i="6" s="1"/>
  <c r="AO16" i="6"/>
  <c r="AN16" i="6"/>
  <c r="AM16" i="6"/>
  <c r="AP16" i="6" s="1"/>
  <c r="AI16" i="6"/>
  <c r="AH16" i="6"/>
  <c r="AG16" i="6"/>
  <c r="AF16" i="6"/>
  <c r="AE16" i="6"/>
  <c r="AD16" i="6"/>
  <c r="AC16" i="6"/>
  <c r="Z16" i="6"/>
  <c r="Y16" i="6"/>
  <c r="X16" i="6"/>
  <c r="W16" i="6"/>
  <c r="V16" i="6"/>
  <c r="U16" i="6"/>
  <c r="T16" i="6"/>
  <c r="S16" i="6"/>
  <c r="Q16" i="6"/>
  <c r="P16" i="6"/>
  <c r="O16" i="6"/>
  <c r="J16" i="6"/>
  <c r="I16" i="6"/>
  <c r="H16" i="6"/>
  <c r="D16" i="6"/>
  <c r="AO15" i="6"/>
  <c r="AN15" i="6"/>
  <c r="AM15" i="6"/>
  <c r="AI15" i="6"/>
  <c r="AH15" i="6"/>
  <c r="AG15" i="6"/>
  <c r="AF15" i="6"/>
  <c r="AE15" i="6"/>
  <c r="AD15" i="6"/>
  <c r="AC15" i="6"/>
  <c r="Z15" i="6"/>
  <c r="Y15" i="6"/>
  <c r="X15" i="6"/>
  <c r="W15" i="6"/>
  <c r="V15" i="6"/>
  <c r="U15" i="6"/>
  <c r="T15" i="6"/>
  <c r="S15" i="6"/>
  <c r="Q15" i="6"/>
  <c r="P15" i="6"/>
  <c r="O15" i="6"/>
  <c r="J15" i="6"/>
  <c r="I15" i="6"/>
  <c r="H15" i="6"/>
  <c r="D15" i="6"/>
  <c r="N15" i="6" s="1"/>
  <c r="AO14" i="6"/>
  <c r="AN14" i="6"/>
  <c r="AM14" i="6"/>
  <c r="AI14" i="6"/>
  <c r="AH14" i="6"/>
  <c r="AG14" i="6"/>
  <c r="AF14" i="6"/>
  <c r="AE14" i="6"/>
  <c r="AD14" i="6"/>
  <c r="AC14" i="6"/>
  <c r="Z14" i="6"/>
  <c r="Y14" i="6"/>
  <c r="X14" i="6"/>
  <c r="W14" i="6"/>
  <c r="V14" i="6"/>
  <c r="U14" i="6"/>
  <c r="T14" i="6"/>
  <c r="S14" i="6"/>
  <c r="Q14" i="6"/>
  <c r="P14" i="6"/>
  <c r="O14" i="6"/>
  <c r="J14" i="6"/>
  <c r="I14" i="6"/>
  <c r="H14" i="6"/>
  <c r="K14" i="6" s="1"/>
  <c r="D14" i="6"/>
  <c r="AO13" i="6"/>
  <c r="AN13" i="6"/>
  <c r="AM13" i="6"/>
  <c r="AI13" i="6"/>
  <c r="AH13" i="6"/>
  <c r="AG13" i="6"/>
  <c r="AF13" i="6"/>
  <c r="AE13" i="6"/>
  <c r="AD13" i="6"/>
  <c r="AC13" i="6"/>
  <c r="Z13" i="6"/>
  <c r="Y13" i="6"/>
  <c r="X13" i="6"/>
  <c r="W13" i="6"/>
  <c r="V13" i="6"/>
  <c r="U13" i="6"/>
  <c r="T13" i="6"/>
  <c r="S13" i="6"/>
  <c r="Q13" i="6"/>
  <c r="P13" i="6"/>
  <c r="O13" i="6"/>
  <c r="N13" i="6"/>
  <c r="J13" i="6"/>
  <c r="I13" i="6"/>
  <c r="H13" i="6"/>
  <c r="D13" i="6"/>
  <c r="M13" i="6" s="1"/>
  <c r="AO12" i="6"/>
  <c r="AN12" i="6"/>
  <c r="AM12" i="6"/>
  <c r="AI12" i="6"/>
  <c r="AH12" i="6"/>
  <c r="AG12" i="6"/>
  <c r="AF12" i="6"/>
  <c r="AE12" i="6"/>
  <c r="AD12" i="6"/>
  <c r="AC12" i="6"/>
  <c r="Z12" i="6"/>
  <c r="Y12" i="6"/>
  <c r="X12" i="6"/>
  <c r="W12" i="6"/>
  <c r="V12" i="6"/>
  <c r="U12" i="6"/>
  <c r="T12" i="6"/>
  <c r="S12" i="6"/>
  <c r="Q12" i="6"/>
  <c r="P12" i="6"/>
  <c r="O12" i="6"/>
  <c r="J12" i="6"/>
  <c r="I12" i="6"/>
  <c r="H12" i="6"/>
  <c r="D12" i="6"/>
  <c r="AO11" i="6"/>
  <c r="AN11" i="6"/>
  <c r="AM11" i="6"/>
  <c r="AI11" i="6"/>
  <c r="AH11" i="6"/>
  <c r="AG11" i="6"/>
  <c r="AF11" i="6"/>
  <c r="AE11" i="6"/>
  <c r="AD11" i="6"/>
  <c r="AC11" i="6"/>
  <c r="Z11" i="6"/>
  <c r="Y11" i="6"/>
  <c r="X11" i="6"/>
  <c r="W11" i="6"/>
  <c r="V11" i="6"/>
  <c r="U11" i="6"/>
  <c r="T11" i="6"/>
  <c r="S11" i="6"/>
  <c r="Q11" i="6"/>
  <c r="P11" i="6"/>
  <c r="O11" i="6"/>
  <c r="J11" i="6"/>
  <c r="I11" i="6"/>
  <c r="H11" i="6"/>
  <c r="D11" i="6"/>
  <c r="N11" i="6" s="1"/>
  <c r="AO10" i="6"/>
  <c r="AN10" i="6"/>
  <c r="AM10" i="6"/>
  <c r="AI10" i="6"/>
  <c r="AH10" i="6"/>
  <c r="AG10" i="6"/>
  <c r="AF10" i="6"/>
  <c r="AE10" i="6"/>
  <c r="AD10" i="6"/>
  <c r="AC10" i="6"/>
  <c r="Z10" i="6"/>
  <c r="Y10" i="6"/>
  <c r="X10" i="6"/>
  <c r="W10" i="6"/>
  <c r="V10" i="6"/>
  <c r="U10" i="6"/>
  <c r="T10" i="6"/>
  <c r="S10" i="6"/>
  <c r="Q10" i="6"/>
  <c r="P10" i="6"/>
  <c r="O10" i="6"/>
  <c r="J10" i="6"/>
  <c r="I10" i="6"/>
  <c r="H10" i="6"/>
  <c r="K10" i="6" s="1"/>
  <c r="D10" i="6"/>
  <c r="AO9" i="6"/>
  <c r="AN9" i="6"/>
  <c r="AM9" i="6"/>
  <c r="AI9" i="6"/>
  <c r="AH9" i="6"/>
  <c r="AG9" i="6"/>
  <c r="AF9" i="6"/>
  <c r="AE9" i="6"/>
  <c r="AD9" i="6"/>
  <c r="AC9" i="6"/>
  <c r="Z9" i="6"/>
  <c r="Y9" i="6"/>
  <c r="X9" i="6"/>
  <c r="W9" i="6"/>
  <c r="V9" i="6"/>
  <c r="U9" i="6"/>
  <c r="T9" i="6"/>
  <c r="S9" i="6"/>
  <c r="Q9" i="6"/>
  <c r="P9" i="6"/>
  <c r="O9" i="6"/>
  <c r="J9" i="6"/>
  <c r="I9" i="6"/>
  <c r="H9" i="6"/>
  <c r="D9" i="6"/>
  <c r="N9" i="6" s="1"/>
  <c r="AO8" i="6"/>
  <c r="AN8" i="6"/>
  <c r="AM8" i="6"/>
  <c r="AI8" i="6"/>
  <c r="AH8" i="6"/>
  <c r="AG8" i="6"/>
  <c r="AF8" i="6"/>
  <c r="AE8" i="6"/>
  <c r="AD8" i="6"/>
  <c r="AC8" i="6"/>
  <c r="Z8" i="6"/>
  <c r="Y8" i="6"/>
  <c r="X8" i="6"/>
  <c r="W8" i="6"/>
  <c r="V8" i="6"/>
  <c r="U8" i="6"/>
  <c r="T8" i="6"/>
  <c r="S8" i="6"/>
  <c r="Q8" i="6"/>
  <c r="P8" i="6"/>
  <c r="O8" i="6"/>
  <c r="J8" i="6"/>
  <c r="I8" i="6"/>
  <c r="H8" i="6"/>
  <c r="D8" i="6"/>
  <c r="AO7" i="6"/>
  <c r="AN7" i="6"/>
  <c r="AM7" i="6"/>
  <c r="AI7" i="6"/>
  <c r="AH7" i="6"/>
  <c r="AG7" i="6"/>
  <c r="AF7" i="6"/>
  <c r="AE7" i="6"/>
  <c r="AD7" i="6"/>
  <c r="AJ7" i="6" s="1"/>
  <c r="AC7" i="6"/>
  <c r="Z7" i="6"/>
  <c r="Y7" i="6"/>
  <c r="X7" i="6"/>
  <c r="W7" i="6"/>
  <c r="V7" i="6"/>
  <c r="U7" i="6"/>
  <c r="T7" i="6"/>
  <c r="S7" i="6"/>
  <c r="Q7" i="6"/>
  <c r="P7" i="6"/>
  <c r="O7" i="6"/>
  <c r="J7" i="6"/>
  <c r="I7" i="6"/>
  <c r="H7" i="6"/>
  <c r="K7" i="6" s="1"/>
  <c r="G7" i="6"/>
  <c r="F7" i="6"/>
  <c r="E7" i="6"/>
  <c r="D7" i="6" s="1"/>
  <c r="AO49" i="5"/>
  <c r="AN49" i="5"/>
  <c r="AM49" i="5"/>
  <c r="AP49" i="5" s="1"/>
  <c r="AI49" i="5"/>
  <c r="AH49" i="5"/>
  <c r="AG49" i="5"/>
  <c r="AF49" i="5"/>
  <c r="AE49" i="5"/>
  <c r="AD49" i="5"/>
  <c r="AC49" i="5"/>
  <c r="Z49" i="5"/>
  <c r="Y49" i="5"/>
  <c r="X49" i="5"/>
  <c r="W49" i="5"/>
  <c r="V49" i="5"/>
  <c r="U49" i="5"/>
  <c r="T49" i="5"/>
  <c r="S49" i="5"/>
  <c r="Q49" i="5"/>
  <c r="P49" i="5"/>
  <c r="O49" i="5"/>
  <c r="J49" i="5"/>
  <c r="I49" i="5"/>
  <c r="H49" i="5"/>
  <c r="D49" i="5"/>
  <c r="N49" i="5" s="1"/>
  <c r="AO48" i="5"/>
  <c r="AN48" i="5"/>
  <c r="AM48" i="5"/>
  <c r="AI48" i="5"/>
  <c r="AH48" i="5"/>
  <c r="AG48" i="5"/>
  <c r="AF48" i="5"/>
  <c r="AE48" i="5"/>
  <c r="AD48" i="5"/>
  <c r="AC48" i="5"/>
  <c r="Z48" i="5"/>
  <c r="Y48" i="5"/>
  <c r="X48" i="5"/>
  <c r="W48" i="5"/>
  <c r="V48" i="5"/>
  <c r="U48" i="5"/>
  <c r="T48" i="5"/>
  <c r="S48" i="5"/>
  <c r="Q48" i="5"/>
  <c r="P48" i="5"/>
  <c r="O48" i="5"/>
  <c r="N48" i="5"/>
  <c r="J48" i="5"/>
  <c r="I48" i="5"/>
  <c r="H48" i="5"/>
  <c r="K48" i="5" s="1"/>
  <c r="D48" i="5"/>
  <c r="AO47" i="5"/>
  <c r="AN47" i="5"/>
  <c r="AM47" i="5"/>
  <c r="AI47" i="5"/>
  <c r="AH47" i="5"/>
  <c r="AG47" i="5"/>
  <c r="AF47" i="5"/>
  <c r="AE47" i="5"/>
  <c r="AD47" i="5"/>
  <c r="AC47" i="5"/>
  <c r="Z47" i="5"/>
  <c r="Y47" i="5"/>
  <c r="X47" i="5"/>
  <c r="W47" i="5"/>
  <c r="V47" i="5"/>
  <c r="U47" i="5"/>
  <c r="T47" i="5"/>
  <c r="S47" i="5"/>
  <c r="Q47" i="5"/>
  <c r="P47" i="5"/>
  <c r="O47" i="5"/>
  <c r="J47" i="5"/>
  <c r="I47" i="5"/>
  <c r="H47" i="5"/>
  <c r="D47" i="5"/>
  <c r="M47" i="5" s="1"/>
  <c r="AO46" i="5"/>
  <c r="AN46" i="5"/>
  <c r="AM46" i="5"/>
  <c r="AI46" i="5"/>
  <c r="AH46" i="5"/>
  <c r="AG46" i="5"/>
  <c r="AF46" i="5"/>
  <c r="AE46" i="5"/>
  <c r="AD46" i="5"/>
  <c r="AC46" i="5"/>
  <c r="Z46" i="5"/>
  <c r="Y46" i="5"/>
  <c r="X46" i="5"/>
  <c r="W46" i="5"/>
  <c r="V46" i="5"/>
  <c r="U46" i="5"/>
  <c r="T46" i="5"/>
  <c r="S46" i="5"/>
  <c r="Q46" i="5"/>
  <c r="P46" i="5"/>
  <c r="O46" i="5"/>
  <c r="J46" i="5"/>
  <c r="I46" i="5"/>
  <c r="H46" i="5"/>
  <c r="D46" i="5"/>
  <c r="M46" i="5" s="1"/>
  <c r="AO45" i="5"/>
  <c r="AN45" i="5"/>
  <c r="AM45" i="5"/>
  <c r="AP45" i="5" s="1"/>
  <c r="AI45" i="5"/>
  <c r="AH45" i="5"/>
  <c r="AG45" i="5"/>
  <c r="AF45" i="5"/>
  <c r="AE45" i="5"/>
  <c r="AD45" i="5"/>
  <c r="AC45" i="5"/>
  <c r="Z45" i="5"/>
  <c r="Y45" i="5"/>
  <c r="X45" i="5"/>
  <c r="W45" i="5"/>
  <c r="V45" i="5"/>
  <c r="U45" i="5"/>
  <c r="T45" i="5"/>
  <c r="S45" i="5"/>
  <c r="Q45" i="5"/>
  <c r="P45" i="5"/>
  <c r="O45" i="5"/>
  <c r="J45" i="5"/>
  <c r="I45" i="5"/>
  <c r="H45" i="5"/>
  <c r="D45" i="5"/>
  <c r="AO44" i="5"/>
  <c r="AN44" i="5"/>
  <c r="AP44" i="5" s="1"/>
  <c r="AM44" i="5"/>
  <c r="AI44" i="5"/>
  <c r="AH44" i="5"/>
  <c r="AG44" i="5"/>
  <c r="AF44" i="5"/>
  <c r="AE44" i="5"/>
  <c r="AD44" i="5"/>
  <c r="AC44" i="5"/>
  <c r="Z44" i="5"/>
  <c r="Y44" i="5"/>
  <c r="X44" i="5"/>
  <c r="W44" i="5"/>
  <c r="V44" i="5"/>
  <c r="U44" i="5"/>
  <c r="T44" i="5"/>
  <c r="S44" i="5"/>
  <c r="Q44" i="5"/>
  <c r="P44" i="5"/>
  <c r="O44" i="5"/>
  <c r="J44" i="5"/>
  <c r="I44" i="5"/>
  <c r="H44" i="5"/>
  <c r="D44" i="5"/>
  <c r="M44" i="5" s="1"/>
  <c r="AO43" i="5"/>
  <c r="AN43" i="5"/>
  <c r="AM43" i="5"/>
  <c r="AI43" i="5"/>
  <c r="AH43" i="5"/>
  <c r="AG43" i="5"/>
  <c r="AF43" i="5"/>
  <c r="AE43" i="5"/>
  <c r="AD43" i="5"/>
  <c r="AC43" i="5"/>
  <c r="Z43" i="5"/>
  <c r="Y43" i="5"/>
  <c r="X43" i="5"/>
  <c r="W43" i="5"/>
  <c r="V43" i="5"/>
  <c r="U43" i="5"/>
  <c r="T43" i="5"/>
  <c r="S43" i="5"/>
  <c r="Q43" i="5"/>
  <c r="P43" i="5"/>
  <c r="O43" i="5"/>
  <c r="J43" i="5"/>
  <c r="I43" i="5"/>
  <c r="H43" i="5"/>
  <c r="D43" i="5"/>
  <c r="N43" i="5" s="1"/>
  <c r="AO42" i="5"/>
  <c r="AN42" i="5"/>
  <c r="AM42" i="5"/>
  <c r="AI42" i="5"/>
  <c r="AH42" i="5"/>
  <c r="AG42" i="5"/>
  <c r="AF42" i="5"/>
  <c r="AE42" i="5"/>
  <c r="AD42" i="5"/>
  <c r="AC42" i="5"/>
  <c r="Z42" i="5"/>
  <c r="Y42" i="5"/>
  <c r="X42" i="5"/>
  <c r="W42" i="5"/>
  <c r="V42" i="5"/>
  <c r="U42" i="5"/>
  <c r="T42" i="5"/>
  <c r="S42" i="5"/>
  <c r="Q42" i="5"/>
  <c r="P42" i="5"/>
  <c r="O42" i="5"/>
  <c r="J42" i="5"/>
  <c r="I42" i="5"/>
  <c r="H42" i="5"/>
  <c r="K42" i="5" s="1"/>
  <c r="D42" i="5"/>
  <c r="M42" i="5" s="1"/>
  <c r="AO41" i="5"/>
  <c r="AN41" i="5"/>
  <c r="AM41" i="5"/>
  <c r="AI41" i="5"/>
  <c r="AH41" i="5"/>
  <c r="AG41" i="5"/>
  <c r="AF41" i="5"/>
  <c r="AE41" i="5"/>
  <c r="AD41" i="5"/>
  <c r="AC41" i="5"/>
  <c r="AJ41" i="5" s="1"/>
  <c r="Z41" i="5"/>
  <c r="Y41" i="5"/>
  <c r="X41" i="5"/>
  <c r="W41" i="5"/>
  <c r="V41" i="5"/>
  <c r="U41" i="5"/>
  <c r="T41" i="5"/>
  <c r="S41" i="5"/>
  <c r="Q41" i="5"/>
  <c r="P41" i="5"/>
  <c r="O41" i="5"/>
  <c r="J41" i="5"/>
  <c r="I41" i="5"/>
  <c r="H41" i="5"/>
  <c r="D41" i="5"/>
  <c r="N41" i="5" s="1"/>
  <c r="AO40" i="5"/>
  <c r="AN40" i="5"/>
  <c r="AP40" i="5" s="1"/>
  <c r="AM40" i="5"/>
  <c r="AI40" i="5"/>
  <c r="AH40" i="5"/>
  <c r="AG40" i="5"/>
  <c r="AF40" i="5"/>
  <c r="AE40" i="5"/>
  <c r="AD40" i="5"/>
  <c r="AC40" i="5"/>
  <c r="Z40" i="5"/>
  <c r="Y40" i="5"/>
  <c r="X40" i="5"/>
  <c r="W40" i="5"/>
  <c r="V40" i="5"/>
  <c r="U40" i="5"/>
  <c r="T40" i="5"/>
  <c r="S40" i="5"/>
  <c r="Q40" i="5"/>
  <c r="P40" i="5"/>
  <c r="O40" i="5"/>
  <c r="J40" i="5"/>
  <c r="I40" i="5"/>
  <c r="H40" i="5"/>
  <c r="D40" i="5"/>
  <c r="M40" i="5" s="1"/>
  <c r="AO39" i="5"/>
  <c r="AN39" i="5"/>
  <c r="AM39" i="5"/>
  <c r="AP39" i="5" s="1"/>
  <c r="AI39" i="5"/>
  <c r="AH39" i="5"/>
  <c r="AG39" i="5"/>
  <c r="AF39" i="5"/>
  <c r="AE39" i="5"/>
  <c r="AD39" i="5"/>
  <c r="AC39" i="5"/>
  <c r="Z39" i="5"/>
  <c r="Y39" i="5"/>
  <c r="X39" i="5"/>
  <c r="W39" i="5"/>
  <c r="V39" i="5"/>
  <c r="U39" i="5"/>
  <c r="T39" i="5"/>
  <c r="S39" i="5"/>
  <c r="Q39" i="5"/>
  <c r="P39" i="5"/>
  <c r="O39" i="5"/>
  <c r="J39" i="5"/>
  <c r="I39" i="5"/>
  <c r="H39" i="5"/>
  <c r="D39" i="5"/>
  <c r="N39" i="5" s="1"/>
  <c r="AO38" i="5"/>
  <c r="AN38" i="5"/>
  <c r="AP38" i="5" s="1"/>
  <c r="AM38" i="5"/>
  <c r="AI38" i="5"/>
  <c r="AH38" i="5"/>
  <c r="AG38" i="5"/>
  <c r="AF38" i="5"/>
  <c r="AE38" i="5"/>
  <c r="AD38" i="5"/>
  <c r="AC38" i="5"/>
  <c r="Z38" i="5"/>
  <c r="Y38" i="5"/>
  <c r="X38" i="5"/>
  <c r="W38" i="5"/>
  <c r="V38" i="5"/>
  <c r="U38" i="5"/>
  <c r="T38" i="5"/>
  <c r="S38" i="5"/>
  <c r="Q38" i="5"/>
  <c r="P38" i="5"/>
  <c r="O38" i="5"/>
  <c r="J38" i="5"/>
  <c r="I38" i="5"/>
  <c r="H38" i="5"/>
  <c r="D38" i="5"/>
  <c r="M38" i="5" s="1"/>
  <c r="AO37" i="5"/>
  <c r="AN37" i="5"/>
  <c r="AM37" i="5"/>
  <c r="AI37" i="5"/>
  <c r="AH37" i="5"/>
  <c r="AG37" i="5"/>
  <c r="AF37" i="5"/>
  <c r="AE37" i="5"/>
  <c r="AD37" i="5"/>
  <c r="AC37" i="5"/>
  <c r="AJ37" i="5" s="1"/>
  <c r="Z37" i="5"/>
  <c r="Y37" i="5"/>
  <c r="X37" i="5"/>
  <c r="W37" i="5"/>
  <c r="V37" i="5"/>
  <c r="U37" i="5"/>
  <c r="T37" i="5"/>
  <c r="S37" i="5"/>
  <c r="Q37" i="5"/>
  <c r="P37" i="5"/>
  <c r="O37" i="5"/>
  <c r="J37" i="5"/>
  <c r="I37" i="5"/>
  <c r="H37" i="5"/>
  <c r="D37" i="5"/>
  <c r="N37" i="5" s="1"/>
  <c r="AO36" i="5"/>
  <c r="AN36" i="5"/>
  <c r="AM36" i="5"/>
  <c r="AI36" i="5"/>
  <c r="AH36" i="5"/>
  <c r="AG36" i="5"/>
  <c r="AF36" i="5"/>
  <c r="AE36" i="5"/>
  <c r="AD36" i="5"/>
  <c r="AC36" i="5"/>
  <c r="Z36" i="5"/>
  <c r="Y36" i="5"/>
  <c r="X36" i="5"/>
  <c r="W36" i="5"/>
  <c r="V36" i="5"/>
  <c r="U36" i="5"/>
  <c r="T36" i="5"/>
  <c r="S36" i="5"/>
  <c r="Q36" i="5"/>
  <c r="P36" i="5"/>
  <c r="O36" i="5"/>
  <c r="J36" i="5"/>
  <c r="I36" i="5"/>
  <c r="H36" i="5"/>
  <c r="D36" i="5"/>
  <c r="M36" i="5" s="1"/>
  <c r="AO35" i="5"/>
  <c r="AN35" i="5"/>
  <c r="AM35" i="5"/>
  <c r="AP35" i="5" s="1"/>
  <c r="AI35" i="5"/>
  <c r="AH35" i="5"/>
  <c r="AG35" i="5"/>
  <c r="AF35" i="5"/>
  <c r="AE35" i="5"/>
  <c r="AD35" i="5"/>
  <c r="AC35" i="5"/>
  <c r="Z35" i="5"/>
  <c r="Y35" i="5"/>
  <c r="X35" i="5"/>
  <c r="W35" i="5"/>
  <c r="V35" i="5"/>
  <c r="U35" i="5"/>
  <c r="T35" i="5"/>
  <c r="S35" i="5"/>
  <c r="Q35" i="5"/>
  <c r="P35" i="5"/>
  <c r="O35" i="5"/>
  <c r="J35" i="5"/>
  <c r="I35" i="5"/>
  <c r="H35" i="5"/>
  <c r="D35" i="5"/>
  <c r="N35" i="5" s="1"/>
  <c r="AO34" i="5"/>
  <c r="AN34" i="5"/>
  <c r="AP34" i="5" s="1"/>
  <c r="AM34" i="5"/>
  <c r="AI34" i="5"/>
  <c r="AH34" i="5"/>
  <c r="AG34" i="5"/>
  <c r="AF34" i="5"/>
  <c r="AE34" i="5"/>
  <c r="AD34" i="5"/>
  <c r="AC34" i="5"/>
  <c r="Z34" i="5"/>
  <c r="Y34" i="5"/>
  <c r="X34" i="5"/>
  <c r="W34" i="5"/>
  <c r="V34" i="5"/>
  <c r="U34" i="5"/>
  <c r="T34" i="5"/>
  <c r="S34" i="5"/>
  <c r="Q34" i="5"/>
  <c r="P34" i="5"/>
  <c r="O34" i="5"/>
  <c r="J34" i="5"/>
  <c r="I34" i="5"/>
  <c r="H34" i="5"/>
  <c r="D34" i="5"/>
  <c r="N34" i="5" s="1"/>
  <c r="AO33" i="5"/>
  <c r="AN33" i="5"/>
  <c r="AM33" i="5"/>
  <c r="AI33" i="5"/>
  <c r="AH33" i="5"/>
  <c r="AG33" i="5"/>
  <c r="AF33" i="5"/>
  <c r="AE33" i="5"/>
  <c r="AD33" i="5"/>
  <c r="AC33" i="5"/>
  <c r="AJ33" i="5" s="1"/>
  <c r="Z33" i="5"/>
  <c r="Y33" i="5"/>
  <c r="X33" i="5"/>
  <c r="W33" i="5"/>
  <c r="V33" i="5"/>
  <c r="U33" i="5"/>
  <c r="T33" i="5"/>
  <c r="S33" i="5"/>
  <c r="Q33" i="5"/>
  <c r="P33" i="5"/>
  <c r="O33" i="5"/>
  <c r="J33" i="5"/>
  <c r="I33" i="5"/>
  <c r="H33" i="5"/>
  <c r="D33" i="5"/>
  <c r="N33" i="5" s="1"/>
  <c r="AO32" i="5"/>
  <c r="AN32" i="5"/>
  <c r="AM32" i="5"/>
  <c r="AI32" i="5"/>
  <c r="AH32" i="5"/>
  <c r="AG32" i="5"/>
  <c r="AF32" i="5"/>
  <c r="AE32" i="5"/>
  <c r="AD32" i="5"/>
  <c r="AC32" i="5"/>
  <c r="Z32" i="5"/>
  <c r="Y32" i="5"/>
  <c r="X32" i="5"/>
  <c r="W32" i="5"/>
  <c r="V32" i="5"/>
  <c r="U32" i="5"/>
  <c r="T32" i="5"/>
  <c r="S32" i="5"/>
  <c r="Q32" i="5"/>
  <c r="P32" i="5"/>
  <c r="O32" i="5"/>
  <c r="J32" i="5"/>
  <c r="I32" i="5"/>
  <c r="H32" i="5"/>
  <c r="D32" i="5"/>
  <c r="M32" i="5" s="1"/>
  <c r="AO31" i="5"/>
  <c r="AN31" i="5"/>
  <c r="AM31" i="5"/>
  <c r="AI31" i="5"/>
  <c r="AH31" i="5"/>
  <c r="AG31" i="5"/>
  <c r="AF31" i="5"/>
  <c r="AE31" i="5"/>
  <c r="AD31" i="5"/>
  <c r="AC31" i="5"/>
  <c r="Z31" i="5"/>
  <c r="Y31" i="5"/>
  <c r="X31" i="5"/>
  <c r="W31" i="5"/>
  <c r="V31" i="5"/>
  <c r="U31" i="5"/>
  <c r="T31" i="5"/>
  <c r="S31" i="5"/>
  <c r="Q31" i="5"/>
  <c r="P31" i="5"/>
  <c r="O31" i="5"/>
  <c r="J31" i="5"/>
  <c r="I31" i="5"/>
  <c r="H31" i="5"/>
  <c r="D31" i="5"/>
  <c r="N31" i="5" s="1"/>
  <c r="AO30" i="5"/>
  <c r="AN30" i="5"/>
  <c r="AM30" i="5"/>
  <c r="AI30" i="5"/>
  <c r="AH30" i="5"/>
  <c r="AG30" i="5"/>
  <c r="AF30" i="5"/>
  <c r="AE30" i="5"/>
  <c r="AD30" i="5"/>
  <c r="AC30" i="5"/>
  <c r="Z30" i="5"/>
  <c r="Y30" i="5"/>
  <c r="X30" i="5"/>
  <c r="W30" i="5"/>
  <c r="V30" i="5"/>
  <c r="U30" i="5"/>
  <c r="T30" i="5"/>
  <c r="S30" i="5"/>
  <c r="Q30" i="5"/>
  <c r="P30" i="5"/>
  <c r="O30" i="5"/>
  <c r="J30" i="5"/>
  <c r="I30" i="5"/>
  <c r="H30" i="5"/>
  <c r="K30" i="5" s="1"/>
  <c r="D30" i="5"/>
  <c r="AO29" i="5"/>
  <c r="AN29" i="5"/>
  <c r="AM29" i="5"/>
  <c r="AI29" i="5"/>
  <c r="AH29" i="5"/>
  <c r="AG29" i="5"/>
  <c r="AF29" i="5"/>
  <c r="AE29" i="5"/>
  <c r="AD29" i="5"/>
  <c r="AC29" i="5"/>
  <c r="AJ29" i="5" s="1"/>
  <c r="Z29" i="5"/>
  <c r="Y29" i="5"/>
  <c r="X29" i="5"/>
  <c r="W29" i="5"/>
  <c r="V29" i="5"/>
  <c r="U29" i="5"/>
  <c r="T29" i="5"/>
  <c r="S29" i="5"/>
  <c r="Q29" i="5"/>
  <c r="P29" i="5"/>
  <c r="O29" i="5"/>
  <c r="J29" i="5"/>
  <c r="I29" i="5"/>
  <c r="H29" i="5"/>
  <c r="D29" i="5"/>
  <c r="N29" i="5" s="1"/>
  <c r="AO28" i="5"/>
  <c r="AN28" i="5"/>
  <c r="AM28" i="5"/>
  <c r="AI28" i="5"/>
  <c r="AH28" i="5"/>
  <c r="AG28" i="5"/>
  <c r="AF28" i="5"/>
  <c r="AE28" i="5"/>
  <c r="AD28" i="5"/>
  <c r="AC28" i="5"/>
  <c r="Z28" i="5"/>
  <c r="Y28" i="5"/>
  <c r="X28" i="5"/>
  <c r="W28" i="5"/>
  <c r="V28" i="5"/>
  <c r="U28" i="5"/>
  <c r="T28" i="5"/>
  <c r="S28" i="5"/>
  <c r="Q28" i="5"/>
  <c r="P28" i="5"/>
  <c r="O28" i="5"/>
  <c r="N28" i="5"/>
  <c r="J28" i="5"/>
  <c r="I28" i="5"/>
  <c r="H28" i="5"/>
  <c r="K28" i="5" s="1"/>
  <c r="D28" i="5"/>
  <c r="AO27" i="5"/>
  <c r="AN27" i="5"/>
  <c r="AM27" i="5"/>
  <c r="AP27" i="5" s="1"/>
  <c r="AI27" i="5"/>
  <c r="AH27" i="5"/>
  <c r="AG27" i="5"/>
  <c r="AF27" i="5"/>
  <c r="AE27" i="5"/>
  <c r="AD27" i="5"/>
  <c r="AC27" i="5"/>
  <c r="Z27" i="5"/>
  <c r="Y27" i="5"/>
  <c r="X27" i="5"/>
  <c r="W27" i="5"/>
  <c r="V27" i="5"/>
  <c r="U27" i="5"/>
  <c r="T27" i="5"/>
  <c r="S27" i="5"/>
  <c r="Q27" i="5"/>
  <c r="P27" i="5"/>
  <c r="O27" i="5"/>
  <c r="J27" i="5"/>
  <c r="I27" i="5"/>
  <c r="H27" i="5"/>
  <c r="D27" i="5"/>
  <c r="N27" i="5" s="1"/>
  <c r="AO26" i="5"/>
  <c r="AN26" i="5"/>
  <c r="AM26" i="5"/>
  <c r="AI26" i="5"/>
  <c r="AH26" i="5"/>
  <c r="AG26" i="5"/>
  <c r="AF26" i="5"/>
  <c r="AE26" i="5"/>
  <c r="AD26" i="5"/>
  <c r="AC26" i="5"/>
  <c r="Z26" i="5"/>
  <c r="Y26" i="5"/>
  <c r="X26" i="5"/>
  <c r="W26" i="5"/>
  <c r="V26" i="5"/>
  <c r="U26" i="5"/>
  <c r="T26" i="5"/>
  <c r="S26" i="5"/>
  <c r="Q26" i="5"/>
  <c r="P26" i="5"/>
  <c r="O26" i="5"/>
  <c r="J26" i="5"/>
  <c r="I26" i="5"/>
  <c r="H26" i="5"/>
  <c r="D26" i="5"/>
  <c r="M26" i="5" s="1"/>
  <c r="AO25" i="5"/>
  <c r="AN25" i="5"/>
  <c r="AM25" i="5"/>
  <c r="AI25" i="5"/>
  <c r="AH25" i="5"/>
  <c r="AG25" i="5"/>
  <c r="AF25" i="5"/>
  <c r="AE25" i="5"/>
  <c r="AD25" i="5"/>
  <c r="AC25" i="5"/>
  <c r="Z25" i="5"/>
  <c r="Y25" i="5"/>
  <c r="X25" i="5"/>
  <c r="W25" i="5"/>
  <c r="V25" i="5"/>
  <c r="U25" i="5"/>
  <c r="T25" i="5"/>
  <c r="S25" i="5"/>
  <c r="Q25" i="5"/>
  <c r="P25" i="5"/>
  <c r="O25" i="5"/>
  <c r="J25" i="5"/>
  <c r="I25" i="5"/>
  <c r="H25" i="5"/>
  <c r="D25" i="5"/>
  <c r="N25" i="5" s="1"/>
  <c r="AO24" i="5"/>
  <c r="AN24" i="5"/>
  <c r="AM24" i="5"/>
  <c r="AI24" i="5"/>
  <c r="AH24" i="5"/>
  <c r="AG24" i="5"/>
  <c r="AF24" i="5"/>
  <c r="AE24" i="5"/>
  <c r="AD24" i="5"/>
  <c r="AC24" i="5"/>
  <c r="Z24" i="5"/>
  <c r="Y24" i="5"/>
  <c r="X24" i="5"/>
  <c r="W24" i="5"/>
  <c r="V24" i="5"/>
  <c r="U24" i="5"/>
  <c r="T24" i="5"/>
  <c r="S24" i="5"/>
  <c r="Q24" i="5"/>
  <c r="P24" i="5"/>
  <c r="O24" i="5"/>
  <c r="N24" i="5"/>
  <c r="J24" i="5"/>
  <c r="I24" i="5"/>
  <c r="H24" i="5"/>
  <c r="D24" i="5"/>
  <c r="AO23" i="5"/>
  <c r="AN23" i="5"/>
  <c r="AM23" i="5"/>
  <c r="AI23" i="5"/>
  <c r="AJ23" i="5" s="1"/>
  <c r="AH23" i="5"/>
  <c r="AG23" i="5"/>
  <c r="AF23" i="5"/>
  <c r="AE23" i="5"/>
  <c r="AD23" i="5"/>
  <c r="AC23" i="5"/>
  <c r="Z23" i="5"/>
  <c r="Y23" i="5"/>
  <c r="X23" i="5"/>
  <c r="W23" i="5"/>
  <c r="V23" i="5"/>
  <c r="U23" i="5"/>
  <c r="T23" i="5"/>
  <c r="S23" i="5"/>
  <c r="Q23" i="5"/>
  <c r="P23" i="5"/>
  <c r="O23" i="5"/>
  <c r="J23" i="5"/>
  <c r="I23" i="5"/>
  <c r="H23" i="5"/>
  <c r="D23" i="5"/>
  <c r="N23" i="5" s="1"/>
  <c r="AO22" i="5"/>
  <c r="AN22" i="5"/>
  <c r="AM22" i="5"/>
  <c r="AI22" i="5"/>
  <c r="AH22" i="5"/>
  <c r="AG22" i="5"/>
  <c r="AF22" i="5"/>
  <c r="AE22" i="5"/>
  <c r="AD22" i="5"/>
  <c r="AC22" i="5"/>
  <c r="Z22" i="5"/>
  <c r="Y22" i="5"/>
  <c r="X22" i="5"/>
  <c r="W22" i="5"/>
  <c r="V22" i="5"/>
  <c r="U22" i="5"/>
  <c r="T22" i="5"/>
  <c r="S22" i="5"/>
  <c r="Q22" i="5"/>
  <c r="P22" i="5"/>
  <c r="O22" i="5"/>
  <c r="J22" i="5"/>
  <c r="I22" i="5"/>
  <c r="H22" i="5"/>
  <c r="K22" i="5" s="1"/>
  <c r="D22" i="5"/>
  <c r="N22" i="5" s="1"/>
  <c r="AO21" i="5"/>
  <c r="AN21" i="5"/>
  <c r="AM21" i="5"/>
  <c r="AI21" i="5"/>
  <c r="AH21" i="5"/>
  <c r="AG21" i="5"/>
  <c r="AF21" i="5"/>
  <c r="AE21" i="5"/>
  <c r="AD21" i="5"/>
  <c r="AC21" i="5"/>
  <c r="Z21" i="5"/>
  <c r="Y21" i="5"/>
  <c r="X21" i="5"/>
  <c r="W21" i="5"/>
  <c r="V21" i="5"/>
  <c r="U21" i="5"/>
  <c r="T21" i="5"/>
  <c r="S21" i="5"/>
  <c r="Q21" i="5"/>
  <c r="P21" i="5"/>
  <c r="O21" i="5"/>
  <c r="J21" i="5"/>
  <c r="I21" i="5"/>
  <c r="H21" i="5"/>
  <c r="D21" i="5"/>
  <c r="N21" i="5" s="1"/>
  <c r="AO20" i="5"/>
  <c r="AN20" i="5"/>
  <c r="AM20" i="5"/>
  <c r="AI20" i="5"/>
  <c r="AH20" i="5"/>
  <c r="AG20" i="5"/>
  <c r="AF20" i="5"/>
  <c r="AE20" i="5"/>
  <c r="AD20" i="5"/>
  <c r="AC20" i="5"/>
  <c r="Z20" i="5"/>
  <c r="Y20" i="5"/>
  <c r="X20" i="5"/>
  <c r="W20" i="5"/>
  <c r="V20" i="5"/>
  <c r="U20" i="5"/>
  <c r="T20" i="5"/>
  <c r="S20" i="5"/>
  <c r="Q20" i="5"/>
  <c r="P20" i="5"/>
  <c r="O20" i="5"/>
  <c r="J20" i="5"/>
  <c r="I20" i="5"/>
  <c r="H20" i="5"/>
  <c r="D20" i="5"/>
  <c r="AO19" i="5"/>
  <c r="AN19" i="5"/>
  <c r="AM19" i="5"/>
  <c r="AI19" i="5"/>
  <c r="AH19" i="5"/>
  <c r="AG19" i="5"/>
  <c r="AF19" i="5"/>
  <c r="AE19" i="5"/>
  <c r="AD19" i="5"/>
  <c r="AC19" i="5"/>
  <c r="Z19" i="5"/>
  <c r="Y19" i="5"/>
  <c r="X19" i="5"/>
  <c r="W19" i="5"/>
  <c r="V19" i="5"/>
  <c r="U19" i="5"/>
  <c r="T19" i="5"/>
  <c r="S19" i="5"/>
  <c r="Q19" i="5"/>
  <c r="P19" i="5"/>
  <c r="O19" i="5"/>
  <c r="J19" i="5"/>
  <c r="I19" i="5"/>
  <c r="H19" i="5"/>
  <c r="D19" i="5"/>
  <c r="N19" i="5" s="1"/>
  <c r="AO18" i="5"/>
  <c r="AN18" i="5"/>
  <c r="AM18" i="5"/>
  <c r="AI18" i="5"/>
  <c r="AH18" i="5"/>
  <c r="AG18" i="5"/>
  <c r="AF18" i="5"/>
  <c r="AE18" i="5"/>
  <c r="AD18" i="5"/>
  <c r="AC18" i="5"/>
  <c r="Z18" i="5"/>
  <c r="Y18" i="5"/>
  <c r="X18" i="5"/>
  <c r="W18" i="5"/>
  <c r="V18" i="5"/>
  <c r="U18" i="5"/>
  <c r="T18" i="5"/>
  <c r="S18" i="5"/>
  <c r="Q18" i="5"/>
  <c r="P18" i="5"/>
  <c r="O18" i="5"/>
  <c r="J18" i="5"/>
  <c r="I18" i="5"/>
  <c r="H18" i="5"/>
  <c r="D18" i="5"/>
  <c r="N18" i="5" s="1"/>
  <c r="AO17" i="5"/>
  <c r="AN17" i="5"/>
  <c r="AM17" i="5"/>
  <c r="AI17" i="5"/>
  <c r="AH17" i="5"/>
  <c r="AG17" i="5"/>
  <c r="AF17" i="5"/>
  <c r="AE17" i="5"/>
  <c r="AD17" i="5"/>
  <c r="AC17" i="5"/>
  <c r="Z17" i="5"/>
  <c r="Y17" i="5"/>
  <c r="X17" i="5"/>
  <c r="W17" i="5"/>
  <c r="V17" i="5"/>
  <c r="U17" i="5"/>
  <c r="T17" i="5"/>
  <c r="S17" i="5"/>
  <c r="Q17" i="5"/>
  <c r="P17" i="5"/>
  <c r="O17" i="5"/>
  <c r="J17" i="5"/>
  <c r="I17" i="5"/>
  <c r="H17" i="5"/>
  <c r="D17" i="5"/>
  <c r="N17" i="5" s="1"/>
  <c r="AO16" i="5"/>
  <c r="AN16" i="5"/>
  <c r="AM16" i="5"/>
  <c r="AI16" i="5"/>
  <c r="AH16" i="5"/>
  <c r="AG16" i="5"/>
  <c r="AF16" i="5"/>
  <c r="AE16" i="5"/>
  <c r="AD16" i="5"/>
  <c r="AC16" i="5"/>
  <c r="Z16" i="5"/>
  <c r="Y16" i="5"/>
  <c r="X16" i="5"/>
  <c r="W16" i="5"/>
  <c r="V16" i="5"/>
  <c r="U16" i="5"/>
  <c r="T16" i="5"/>
  <c r="S16" i="5"/>
  <c r="Q16" i="5"/>
  <c r="P16" i="5"/>
  <c r="O16" i="5"/>
  <c r="J16" i="5"/>
  <c r="I16" i="5"/>
  <c r="H16" i="5"/>
  <c r="D16" i="5"/>
  <c r="N16" i="5" s="1"/>
  <c r="AO15" i="5"/>
  <c r="AN15" i="5"/>
  <c r="AM15" i="5"/>
  <c r="AI15" i="5"/>
  <c r="AH15" i="5"/>
  <c r="AG15" i="5"/>
  <c r="AF15" i="5"/>
  <c r="AE15" i="5"/>
  <c r="AD15" i="5"/>
  <c r="AC15" i="5"/>
  <c r="AJ15" i="5" s="1"/>
  <c r="Z15" i="5"/>
  <c r="Y15" i="5"/>
  <c r="X15" i="5"/>
  <c r="W15" i="5"/>
  <c r="V15" i="5"/>
  <c r="U15" i="5"/>
  <c r="T15" i="5"/>
  <c r="S15" i="5"/>
  <c r="Q15" i="5"/>
  <c r="P15" i="5"/>
  <c r="O15" i="5"/>
  <c r="J15" i="5"/>
  <c r="I15" i="5"/>
  <c r="H15" i="5"/>
  <c r="K15" i="5" s="1"/>
  <c r="L15" i="5" s="1"/>
  <c r="D15" i="5"/>
  <c r="N15" i="5" s="1"/>
  <c r="AO14" i="5"/>
  <c r="AN14" i="5"/>
  <c r="AM14" i="5"/>
  <c r="AI14" i="5"/>
  <c r="AH14" i="5"/>
  <c r="AG14" i="5"/>
  <c r="AF14" i="5"/>
  <c r="AE14" i="5"/>
  <c r="AD14" i="5"/>
  <c r="AC14" i="5"/>
  <c r="Z14" i="5"/>
  <c r="Y14" i="5"/>
  <c r="X14" i="5"/>
  <c r="W14" i="5"/>
  <c r="V14" i="5"/>
  <c r="U14" i="5"/>
  <c r="T14" i="5"/>
  <c r="S14" i="5"/>
  <c r="Q14" i="5"/>
  <c r="P14" i="5"/>
  <c r="O14" i="5"/>
  <c r="J14" i="5"/>
  <c r="I14" i="5"/>
  <c r="H14" i="5"/>
  <c r="D14" i="5"/>
  <c r="N14" i="5" s="1"/>
  <c r="AO13" i="5"/>
  <c r="AN13" i="5"/>
  <c r="AM13" i="5"/>
  <c r="AI13" i="5"/>
  <c r="AH13" i="5"/>
  <c r="AG13" i="5"/>
  <c r="AF13" i="5"/>
  <c r="AE13" i="5"/>
  <c r="AD13" i="5"/>
  <c r="AC13" i="5"/>
  <c r="Z13" i="5"/>
  <c r="Y13" i="5"/>
  <c r="X13" i="5"/>
  <c r="W13" i="5"/>
  <c r="V13" i="5"/>
  <c r="U13" i="5"/>
  <c r="T13" i="5"/>
  <c r="S13" i="5"/>
  <c r="Q13" i="5"/>
  <c r="P13" i="5"/>
  <c r="O13" i="5"/>
  <c r="J13" i="5"/>
  <c r="I13" i="5"/>
  <c r="H13" i="5"/>
  <c r="D13" i="5"/>
  <c r="N13" i="5" s="1"/>
  <c r="AO12" i="5"/>
  <c r="AN12" i="5"/>
  <c r="AM12" i="5"/>
  <c r="AP12" i="5" s="1"/>
  <c r="AI12" i="5"/>
  <c r="AH12" i="5"/>
  <c r="AG12" i="5"/>
  <c r="AF12" i="5"/>
  <c r="AE12" i="5"/>
  <c r="AD12" i="5"/>
  <c r="AC12" i="5"/>
  <c r="Z12" i="5"/>
  <c r="Y12" i="5"/>
  <c r="X12" i="5"/>
  <c r="W12" i="5"/>
  <c r="V12" i="5"/>
  <c r="U12" i="5"/>
  <c r="T12" i="5"/>
  <c r="S12" i="5"/>
  <c r="Q12" i="5"/>
  <c r="P12" i="5"/>
  <c r="O12" i="5"/>
  <c r="J12" i="5"/>
  <c r="I12" i="5"/>
  <c r="H12" i="5"/>
  <c r="D12" i="5"/>
  <c r="N12" i="5" s="1"/>
  <c r="AO11" i="5"/>
  <c r="AN11" i="5"/>
  <c r="AM11" i="5"/>
  <c r="AI11" i="5"/>
  <c r="AH11" i="5"/>
  <c r="AG11" i="5"/>
  <c r="AF11" i="5"/>
  <c r="AE11" i="5"/>
  <c r="AD11" i="5"/>
  <c r="AC11" i="5"/>
  <c r="Z11" i="5"/>
  <c r="Y11" i="5"/>
  <c r="X11" i="5"/>
  <c r="W11" i="5"/>
  <c r="V11" i="5"/>
  <c r="U11" i="5"/>
  <c r="T11" i="5"/>
  <c r="S11" i="5"/>
  <c r="Q11" i="5"/>
  <c r="P11" i="5"/>
  <c r="O11" i="5"/>
  <c r="J11" i="5"/>
  <c r="I11" i="5"/>
  <c r="H11" i="5"/>
  <c r="D11" i="5"/>
  <c r="N11" i="5" s="1"/>
  <c r="AO10" i="5"/>
  <c r="AN10" i="5"/>
  <c r="AM10" i="5"/>
  <c r="AI10" i="5"/>
  <c r="AH10" i="5"/>
  <c r="AG10" i="5"/>
  <c r="AF10" i="5"/>
  <c r="AE10" i="5"/>
  <c r="AD10" i="5"/>
  <c r="AC10" i="5"/>
  <c r="Z10" i="5"/>
  <c r="Y10" i="5"/>
  <c r="X10" i="5"/>
  <c r="W10" i="5"/>
  <c r="V10" i="5"/>
  <c r="U10" i="5"/>
  <c r="T10" i="5"/>
  <c r="S10" i="5"/>
  <c r="Q10" i="5"/>
  <c r="P10" i="5"/>
  <c r="O10" i="5"/>
  <c r="J10" i="5"/>
  <c r="I10" i="5"/>
  <c r="H10" i="5"/>
  <c r="D10" i="5"/>
  <c r="N10" i="5" s="1"/>
  <c r="AO9" i="5"/>
  <c r="AN9" i="5"/>
  <c r="AM9" i="5"/>
  <c r="AI9" i="5"/>
  <c r="AH9" i="5"/>
  <c r="AG9" i="5"/>
  <c r="AF9" i="5"/>
  <c r="AE9" i="5"/>
  <c r="AD9" i="5"/>
  <c r="AC9" i="5"/>
  <c r="Z9" i="5"/>
  <c r="Y9" i="5"/>
  <c r="X9" i="5"/>
  <c r="W9" i="5"/>
  <c r="V9" i="5"/>
  <c r="U9" i="5"/>
  <c r="T9" i="5"/>
  <c r="S9" i="5"/>
  <c r="Q9" i="5"/>
  <c r="P9" i="5"/>
  <c r="O9" i="5"/>
  <c r="K9" i="5"/>
  <c r="J9" i="5"/>
  <c r="I9" i="5"/>
  <c r="H9" i="5"/>
  <c r="D9" i="5"/>
  <c r="N9" i="5" s="1"/>
  <c r="AO8" i="5"/>
  <c r="AN8" i="5"/>
  <c r="AM8" i="5"/>
  <c r="AI8" i="5"/>
  <c r="AH8" i="5"/>
  <c r="AG8" i="5"/>
  <c r="AF8" i="5"/>
  <c r="AE8" i="5"/>
  <c r="AD8" i="5"/>
  <c r="AC8" i="5"/>
  <c r="Z8" i="5"/>
  <c r="Y8" i="5"/>
  <c r="X8" i="5"/>
  <c r="W8" i="5"/>
  <c r="V8" i="5"/>
  <c r="U8" i="5"/>
  <c r="T8" i="5"/>
  <c r="S8" i="5"/>
  <c r="Q8" i="5"/>
  <c r="P8" i="5"/>
  <c r="O8" i="5"/>
  <c r="J8" i="5"/>
  <c r="I8" i="5"/>
  <c r="H8" i="5"/>
  <c r="K8" i="5" s="1"/>
  <c r="D8" i="5"/>
  <c r="N8" i="5" s="1"/>
  <c r="AO7" i="5"/>
  <c r="AN7" i="5"/>
  <c r="AM7" i="5"/>
  <c r="AI7" i="5"/>
  <c r="AH7" i="5"/>
  <c r="AG7" i="5"/>
  <c r="AF7" i="5"/>
  <c r="AE7" i="5"/>
  <c r="AD7" i="5"/>
  <c r="AC7" i="5"/>
  <c r="Z7" i="5"/>
  <c r="Y7" i="5"/>
  <c r="X7" i="5"/>
  <c r="W7" i="5"/>
  <c r="V7" i="5"/>
  <c r="U7" i="5"/>
  <c r="T7" i="5"/>
  <c r="S7" i="5"/>
  <c r="Q7" i="5"/>
  <c r="P7" i="5"/>
  <c r="O7" i="5"/>
  <c r="J7" i="5"/>
  <c r="I7" i="5"/>
  <c r="H7" i="5"/>
  <c r="G7" i="5"/>
  <c r="F7" i="5"/>
  <c r="E7" i="5"/>
  <c r="R7" i="5" l="1"/>
  <c r="AA7" i="5" s="1"/>
  <c r="AJ7" i="5"/>
  <c r="AP15" i="5"/>
  <c r="K17" i="5"/>
  <c r="L17" i="5" s="1"/>
  <c r="M20" i="5"/>
  <c r="AJ21" i="5"/>
  <c r="M30" i="5"/>
  <c r="AP30" i="5"/>
  <c r="AP31" i="5"/>
  <c r="R36" i="5"/>
  <c r="AJ36" i="5"/>
  <c r="AP36" i="5"/>
  <c r="N38" i="5"/>
  <c r="AJ39" i="5"/>
  <c r="AJ47" i="5"/>
  <c r="AK47" i="5" s="1"/>
  <c r="AP8" i="6"/>
  <c r="K13" i="6"/>
  <c r="M17" i="6"/>
  <c r="AP32" i="6"/>
  <c r="K43" i="6"/>
  <c r="K49" i="6"/>
  <c r="AJ49" i="6"/>
  <c r="K13" i="5"/>
  <c r="L13" i="5" s="1"/>
  <c r="K14" i="5"/>
  <c r="AJ27" i="5"/>
  <c r="AP32" i="5"/>
  <c r="AJ35" i="5"/>
  <c r="M48" i="5"/>
  <c r="K24" i="6"/>
  <c r="AA46" i="6"/>
  <c r="K27" i="5"/>
  <c r="N46" i="5"/>
  <c r="K15" i="6"/>
  <c r="AJ45" i="6"/>
  <c r="K7" i="5"/>
  <c r="K16" i="5"/>
  <c r="AJ17" i="5"/>
  <c r="N30" i="5"/>
  <c r="AJ31" i="5"/>
  <c r="R44" i="5"/>
  <c r="K9" i="6"/>
  <c r="L9" i="6" s="1"/>
  <c r="N19" i="6"/>
  <c r="R22" i="6"/>
  <c r="K26" i="6"/>
  <c r="AP48" i="6"/>
  <c r="AJ11" i="5"/>
  <c r="K38" i="5"/>
  <c r="L38" i="5" s="1"/>
  <c r="AJ45" i="5"/>
  <c r="AP23" i="6"/>
  <c r="AP43" i="6"/>
  <c r="AJ9" i="5"/>
  <c r="AJ19" i="5"/>
  <c r="M24" i="5"/>
  <c r="AP24" i="5"/>
  <c r="L27" i="5"/>
  <c r="M34" i="5"/>
  <c r="R40" i="5"/>
  <c r="N42" i="5"/>
  <c r="AJ43" i="5"/>
  <c r="M45" i="5"/>
  <c r="AJ49" i="5"/>
  <c r="K11" i="6"/>
  <c r="L11" i="6" s="1"/>
  <c r="AP13" i="6"/>
  <c r="R16" i="6"/>
  <c r="K17" i="6"/>
  <c r="M39" i="6"/>
  <c r="D7" i="5"/>
  <c r="AP7" i="5"/>
  <c r="K11" i="5"/>
  <c r="AJ13" i="5"/>
  <c r="R19" i="5"/>
  <c r="AA19" i="5" s="1"/>
  <c r="AP21" i="5"/>
  <c r="K23" i="5"/>
  <c r="L23" i="5" s="1"/>
  <c r="K24" i="5"/>
  <c r="AJ25" i="5"/>
  <c r="M28" i="5"/>
  <c r="K34" i="5"/>
  <c r="K45" i="5"/>
  <c r="L45" i="5" s="1"/>
  <c r="AP47" i="5"/>
  <c r="AP14" i="6"/>
  <c r="AP19" i="6"/>
  <c r="K23" i="6"/>
  <c r="R24" i="6"/>
  <c r="M27" i="6"/>
  <c r="K29" i="6"/>
  <c r="K42" i="6"/>
  <c r="AP44" i="6"/>
  <c r="L9" i="5"/>
  <c r="K10" i="5"/>
  <c r="R23" i="5"/>
  <c r="AA23" i="5" s="1"/>
  <c r="AB23" i="5" s="1"/>
  <c r="AP23" i="5"/>
  <c r="K25" i="5"/>
  <c r="L25" i="5" s="1"/>
  <c r="AP29" i="5"/>
  <c r="K32" i="5"/>
  <c r="AP33" i="5"/>
  <c r="K35" i="5"/>
  <c r="L35" i="5" s="1"/>
  <c r="K36" i="5"/>
  <c r="AP37" i="5"/>
  <c r="K39" i="5"/>
  <c r="L39" i="5" s="1"/>
  <c r="K40" i="5"/>
  <c r="AJ40" i="5"/>
  <c r="AP41" i="5"/>
  <c r="K43" i="5"/>
  <c r="L43" i="5" s="1"/>
  <c r="K44" i="5"/>
  <c r="AJ44" i="5"/>
  <c r="K47" i="5"/>
  <c r="L47" i="5" s="1"/>
  <c r="R47" i="5"/>
  <c r="AA47" i="5" s="1"/>
  <c r="R48" i="5"/>
  <c r="K49" i="5"/>
  <c r="L49" i="5" s="1"/>
  <c r="AP9" i="6"/>
  <c r="AP15" i="6"/>
  <c r="AJ23" i="6"/>
  <c r="AP27" i="6"/>
  <c r="AP31" i="6"/>
  <c r="AP35" i="6"/>
  <c r="AP39" i="6"/>
  <c r="AP47" i="6"/>
  <c r="R8" i="5"/>
  <c r="AP11" i="5"/>
  <c r="R17" i="5"/>
  <c r="AA17" i="5" s="1"/>
  <c r="AB17" i="5" s="1"/>
  <c r="AP17" i="5"/>
  <c r="K19" i="5"/>
  <c r="L19" i="5" s="1"/>
  <c r="R20" i="5"/>
  <c r="AA20" i="5" s="1"/>
  <c r="AP20" i="5"/>
  <c r="AJ26" i="5"/>
  <c r="AP26" i="5"/>
  <c r="K29" i="5"/>
  <c r="L29" i="5" s="1"/>
  <c r="R29" i="5"/>
  <c r="R33" i="5"/>
  <c r="R37" i="5"/>
  <c r="AA37" i="5" s="1"/>
  <c r="AL37" i="5" s="1"/>
  <c r="R41" i="5"/>
  <c r="AA41" i="5" s="1"/>
  <c r="AJ9" i="6"/>
  <c r="M11" i="6"/>
  <c r="K12" i="6"/>
  <c r="R14" i="6"/>
  <c r="AA14" i="6" s="1"/>
  <c r="K20" i="6"/>
  <c r="AP21" i="6"/>
  <c r="AP24" i="6"/>
  <c r="M25" i="6"/>
  <c r="R27" i="6"/>
  <c r="AA27" i="6" s="1"/>
  <c r="M29" i="6"/>
  <c r="R31" i="6"/>
  <c r="AA31" i="6" s="1"/>
  <c r="M33" i="6"/>
  <c r="R35" i="6"/>
  <c r="AA35" i="6" s="1"/>
  <c r="AJ35" i="6"/>
  <c r="M37" i="6"/>
  <c r="R39" i="6"/>
  <c r="AA39" i="6" s="1"/>
  <c r="R43" i="6"/>
  <c r="AA43" i="6" s="1"/>
  <c r="R47" i="6"/>
  <c r="AA47" i="6" s="1"/>
  <c r="K20" i="5"/>
  <c r="K26" i="5"/>
  <c r="L26" i="5" s="1"/>
  <c r="K33" i="5"/>
  <c r="L33" i="5" s="1"/>
  <c r="R45" i="5"/>
  <c r="AA45" i="5" s="1"/>
  <c r="R46" i="5"/>
  <c r="R20" i="6"/>
  <c r="AA22" i="6"/>
  <c r="R28" i="6"/>
  <c r="AJ28" i="6"/>
  <c r="R40" i="6"/>
  <c r="AA40" i="6" s="1"/>
  <c r="R15" i="5"/>
  <c r="AA15" i="5" s="1"/>
  <c r="AB15" i="5" s="1"/>
  <c r="R30" i="5"/>
  <c r="AJ30" i="5"/>
  <c r="N32" i="5"/>
  <c r="R34" i="5"/>
  <c r="AA34" i="5" s="1"/>
  <c r="AJ34" i="5"/>
  <c r="N36" i="5"/>
  <c r="R38" i="5"/>
  <c r="AA38" i="5" s="1"/>
  <c r="N40" i="5"/>
  <c r="R42" i="5"/>
  <c r="AA42" i="5" s="1"/>
  <c r="AP42" i="5"/>
  <c r="N44" i="5"/>
  <c r="N47" i="5"/>
  <c r="AP48" i="5"/>
  <c r="AP7" i="6"/>
  <c r="AP10" i="6"/>
  <c r="R12" i="6"/>
  <c r="K18" i="6"/>
  <c r="L19" i="6"/>
  <c r="AP22" i="6"/>
  <c r="AJ47" i="6"/>
  <c r="R48" i="6"/>
  <c r="AA48" i="6" s="1"/>
  <c r="R12" i="5"/>
  <c r="AJ12" i="5"/>
  <c r="R9" i="5"/>
  <c r="AA9" i="5" s="1"/>
  <c r="AB9" i="5" s="1"/>
  <c r="AP9" i="5"/>
  <c r="M18" i="5"/>
  <c r="AJ18" i="5"/>
  <c r="AP18" i="5"/>
  <c r="K21" i="5"/>
  <c r="L21" i="5" s="1"/>
  <c r="R21" i="5"/>
  <c r="R27" i="5"/>
  <c r="AA27" i="5" s="1"/>
  <c r="K37" i="5"/>
  <c r="L37" i="5" s="1"/>
  <c r="AJ38" i="5"/>
  <c r="K41" i="5"/>
  <c r="L41" i="5" s="1"/>
  <c r="AJ42" i="5"/>
  <c r="AP43" i="5"/>
  <c r="AJ48" i="5"/>
  <c r="M9" i="6"/>
  <c r="M15" i="6"/>
  <c r="AJ22" i="6"/>
  <c r="AK22" i="6" s="1"/>
  <c r="AP25" i="6"/>
  <c r="AP37" i="6"/>
  <c r="AP41" i="6"/>
  <c r="AP45" i="6"/>
  <c r="AP10" i="5"/>
  <c r="L11" i="5"/>
  <c r="K12" i="5"/>
  <c r="K18" i="5"/>
  <c r="N20" i="5"/>
  <c r="N26" i="5"/>
  <c r="R31" i="5"/>
  <c r="AA31" i="5" s="1"/>
  <c r="R35" i="5"/>
  <c r="AA35" i="5" s="1"/>
  <c r="AB35" i="5" s="1"/>
  <c r="AA36" i="5"/>
  <c r="R39" i="5"/>
  <c r="AA39" i="5" s="1"/>
  <c r="AA40" i="5"/>
  <c r="AL40" i="5" s="1"/>
  <c r="R43" i="5"/>
  <c r="AA43" i="5" s="1"/>
  <c r="AA44" i="5"/>
  <c r="N45" i="5"/>
  <c r="AP46" i="5"/>
  <c r="M49" i="5"/>
  <c r="AP11" i="6"/>
  <c r="K16" i="6"/>
  <c r="R19" i="6"/>
  <c r="AA19" i="6" s="1"/>
  <c r="AL19" i="6" s="1"/>
  <c r="AP20" i="6"/>
  <c r="R25" i="6"/>
  <c r="AA25" i="6" s="1"/>
  <c r="AP26" i="6"/>
  <c r="K28" i="6"/>
  <c r="R29" i="6"/>
  <c r="AA29" i="6" s="1"/>
  <c r="AL29" i="6" s="1"/>
  <c r="AJ29" i="6"/>
  <c r="AP30" i="6"/>
  <c r="K32" i="6"/>
  <c r="L32" i="6" s="1"/>
  <c r="R33" i="6"/>
  <c r="AA33" i="6" s="1"/>
  <c r="AJ33" i="6"/>
  <c r="AP34" i="6"/>
  <c r="K36" i="6"/>
  <c r="R37" i="6"/>
  <c r="AA37" i="6" s="1"/>
  <c r="AL37" i="6" s="1"/>
  <c r="AJ37" i="6"/>
  <c r="AP38" i="6"/>
  <c r="K40" i="6"/>
  <c r="R41" i="6"/>
  <c r="AA41" i="6" s="1"/>
  <c r="R45" i="6"/>
  <c r="AA45" i="6" s="1"/>
  <c r="AK45" i="6" s="1"/>
  <c r="R49" i="6"/>
  <c r="AA49" i="6" s="1"/>
  <c r="AL49" i="6" s="1"/>
  <c r="AJ10" i="5"/>
  <c r="AP13" i="5"/>
  <c r="M16" i="5"/>
  <c r="AP16" i="5"/>
  <c r="AP19" i="5"/>
  <c r="M22" i="5"/>
  <c r="R22" i="5"/>
  <c r="AJ22" i="5"/>
  <c r="AP22" i="5"/>
  <c r="R25" i="5"/>
  <c r="AA25" i="5" s="1"/>
  <c r="AB25" i="5" s="1"/>
  <c r="AP25" i="5"/>
  <c r="L28" i="5"/>
  <c r="R28" i="5"/>
  <c r="AA28" i="5" s="1"/>
  <c r="AP28" i="5"/>
  <c r="K31" i="5"/>
  <c r="L31" i="5" s="1"/>
  <c r="K46" i="5"/>
  <c r="AJ46" i="5"/>
  <c r="R49" i="5"/>
  <c r="AA49" i="5" s="1"/>
  <c r="AK49" i="5" s="1"/>
  <c r="R8" i="6"/>
  <c r="R10" i="6"/>
  <c r="R11" i="6"/>
  <c r="AA11" i="6" s="1"/>
  <c r="AB11" i="6" s="1"/>
  <c r="AJ11" i="6"/>
  <c r="AP12" i="6"/>
  <c r="AJ14" i="6"/>
  <c r="AP17" i="6"/>
  <c r="L23" i="6"/>
  <c r="R26" i="6"/>
  <c r="AA26" i="6" s="1"/>
  <c r="AJ26" i="6"/>
  <c r="R30" i="6"/>
  <c r="AA30" i="6" s="1"/>
  <c r="AJ30" i="6"/>
  <c r="AJ34" i="6"/>
  <c r="AP42" i="6"/>
  <c r="AP46" i="6"/>
  <c r="N7" i="6"/>
  <c r="M7" i="6"/>
  <c r="L7" i="6"/>
  <c r="AL27" i="6"/>
  <c r="AB27" i="6"/>
  <c r="AL31" i="6"/>
  <c r="AB31" i="6"/>
  <c r="AL35" i="6"/>
  <c r="AK35" i="6"/>
  <c r="AB35" i="6"/>
  <c r="AL39" i="6"/>
  <c r="AB39" i="6"/>
  <c r="AL43" i="6"/>
  <c r="AB43" i="6"/>
  <c r="AL47" i="6"/>
  <c r="AK47" i="6"/>
  <c r="AB47" i="6"/>
  <c r="AL25" i="6"/>
  <c r="AB25" i="6"/>
  <c r="AL33" i="6"/>
  <c r="AK33" i="6"/>
  <c r="AB33" i="6"/>
  <c r="AL41" i="6"/>
  <c r="AB41" i="6"/>
  <c r="AL45" i="6"/>
  <c r="AB45" i="6"/>
  <c r="AK49" i="6"/>
  <c r="N34" i="6"/>
  <c r="M34" i="6"/>
  <c r="L34" i="6"/>
  <c r="AA38" i="6"/>
  <c r="AA12" i="6"/>
  <c r="R13" i="6"/>
  <c r="AA13" i="6" s="1"/>
  <c r="N16" i="6"/>
  <c r="M16" i="6"/>
  <c r="L16" i="6"/>
  <c r="AJ16" i="6"/>
  <c r="AA18" i="6"/>
  <c r="AJ19" i="6"/>
  <c r="AK19" i="6" s="1"/>
  <c r="R21" i="6"/>
  <c r="AA21" i="6" s="1"/>
  <c r="N28" i="6"/>
  <c r="M28" i="6"/>
  <c r="L28" i="6"/>
  <c r="AJ31" i="6"/>
  <c r="AK31" i="6" s="1"/>
  <c r="R38" i="6"/>
  <c r="AJ38" i="6"/>
  <c r="AJ43" i="6"/>
  <c r="AK43" i="6" s="1"/>
  <c r="N44" i="6"/>
  <c r="M44" i="6"/>
  <c r="L44" i="6"/>
  <c r="R44" i="6"/>
  <c r="AA44" i="6" s="1"/>
  <c r="AJ8" i="6"/>
  <c r="N10" i="6"/>
  <c r="M10" i="6"/>
  <c r="L10" i="6"/>
  <c r="AJ13" i="6"/>
  <c r="L15" i="6"/>
  <c r="AA20" i="6"/>
  <c r="AJ21" i="6"/>
  <c r="R23" i="6"/>
  <c r="AA23" i="6" s="1"/>
  <c r="AJ25" i="6"/>
  <c r="AK25" i="6" s="1"/>
  <c r="R32" i="6"/>
  <c r="AA32" i="6" s="1"/>
  <c r="AJ32" i="6"/>
  <c r="N38" i="6"/>
  <c r="M38" i="6"/>
  <c r="L38" i="6"/>
  <c r="AJ41" i="6"/>
  <c r="AK41" i="6" s="1"/>
  <c r="AJ44" i="6"/>
  <c r="N18" i="6"/>
  <c r="M18" i="6"/>
  <c r="L18" i="6"/>
  <c r="AA8" i="6"/>
  <c r="AJ10" i="6"/>
  <c r="N12" i="6"/>
  <c r="M12" i="6"/>
  <c r="L12" i="6"/>
  <c r="R15" i="6"/>
  <c r="AA15" i="6" s="1"/>
  <c r="L17" i="6"/>
  <c r="N20" i="6"/>
  <c r="M20" i="6"/>
  <c r="L20" i="6"/>
  <c r="AJ20" i="6"/>
  <c r="AA24" i="6"/>
  <c r="N26" i="6"/>
  <c r="M26" i="6"/>
  <c r="L26" i="6"/>
  <c r="R36" i="6"/>
  <c r="AA36" i="6" s="1"/>
  <c r="AJ36" i="6"/>
  <c r="N42" i="6"/>
  <c r="M42" i="6"/>
  <c r="L42" i="6"/>
  <c r="R42" i="6"/>
  <c r="AA42" i="6" s="1"/>
  <c r="AJ42" i="6"/>
  <c r="AJ48" i="6"/>
  <c r="AK48" i="6" s="1"/>
  <c r="AL22" i="6"/>
  <c r="AB22" i="6"/>
  <c r="N32" i="6"/>
  <c r="M32" i="6"/>
  <c r="R9" i="6"/>
  <c r="AA9" i="6" s="1"/>
  <c r="AJ12" i="6"/>
  <c r="AJ15" i="6"/>
  <c r="N22" i="6"/>
  <c r="M22" i="6"/>
  <c r="N36" i="6"/>
  <c r="M36" i="6"/>
  <c r="L36" i="6"/>
  <c r="AJ39" i="6"/>
  <c r="AK39" i="6" s="1"/>
  <c r="N48" i="6"/>
  <c r="M48" i="6"/>
  <c r="L48" i="6"/>
  <c r="N8" i="6"/>
  <c r="M8" i="6"/>
  <c r="R17" i="6"/>
  <c r="AA17" i="6" s="1"/>
  <c r="N24" i="6"/>
  <c r="M24" i="6"/>
  <c r="L24" i="6"/>
  <c r="AJ24" i="6"/>
  <c r="N30" i="6"/>
  <c r="M30" i="6"/>
  <c r="L30" i="6"/>
  <c r="AJ40" i="6"/>
  <c r="N46" i="6"/>
  <c r="M46" i="6"/>
  <c r="L46" i="6"/>
  <c r="AL46" i="6"/>
  <c r="AB46" i="6"/>
  <c r="AJ18" i="6"/>
  <c r="AL48" i="6"/>
  <c r="AB48" i="6"/>
  <c r="R7" i="6"/>
  <c r="AA7" i="6" s="1"/>
  <c r="K8" i="6"/>
  <c r="L8" i="6" s="1"/>
  <c r="AA10" i="6"/>
  <c r="L13" i="6"/>
  <c r="N14" i="6"/>
  <c r="M14" i="6"/>
  <c r="L14" i="6"/>
  <c r="AA16" i="6"/>
  <c r="AJ17" i="6"/>
  <c r="L21" i="6"/>
  <c r="K22" i="6"/>
  <c r="L22" i="6" s="1"/>
  <c r="AJ27" i="6"/>
  <c r="AK27" i="6" s="1"/>
  <c r="AA28" i="6"/>
  <c r="R34" i="6"/>
  <c r="AA34" i="6" s="1"/>
  <c r="N40" i="6"/>
  <c r="M40" i="6"/>
  <c r="L40" i="6"/>
  <c r="AJ46" i="6"/>
  <c r="AK46" i="6" s="1"/>
  <c r="L25" i="6"/>
  <c r="L27" i="6"/>
  <c r="L29" i="6"/>
  <c r="L31" i="6"/>
  <c r="L33" i="6"/>
  <c r="L35" i="6"/>
  <c r="L37" i="6"/>
  <c r="L39" i="6"/>
  <c r="L41" i="6"/>
  <c r="L43" i="6"/>
  <c r="L45" i="6"/>
  <c r="L47" i="6"/>
  <c r="L49" i="6"/>
  <c r="M43" i="6"/>
  <c r="M45" i="6"/>
  <c r="M47" i="6"/>
  <c r="M49" i="6"/>
  <c r="AL47" i="5"/>
  <c r="AB47" i="5"/>
  <c r="AL17" i="5"/>
  <c r="AK17" i="5"/>
  <c r="AK37" i="5"/>
  <c r="AB41" i="5"/>
  <c r="AL41" i="5"/>
  <c r="AK41" i="5"/>
  <c r="AA48" i="5"/>
  <c r="AL7" i="5"/>
  <c r="AK7" i="5"/>
  <c r="AJ20" i="5"/>
  <c r="AA29" i="5"/>
  <c r="AB45" i="5"/>
  <c r="AL45" i="5"/>
  <c r="AK45" i="5"/>
  <c r="AA8" i="5"/>
  <c r="R10" i="5"/>
  <c r="AA10" i="5" s="1"/>
  <c r="AA21" i="5"/>
  <c r="AL23" i="5"/>
  <c r="AK23" i="5"/>
  <c r="AA46" i="5"/>
  <c r="AB7" i="5"/>
  <c r="AL15" i="5"/>
  <c r="AK15" i="5"/>
  <c r="AJ28" i="5"/>
  <c r="AP8" i="5"/>
  <c r="R13" i="5"/>
  <c r="AA13" i="5" s="1"/>
  <c r="R18" i="5"/>
  <c r="AA18" i="5" s="1"/>
  <c r="R26" i="5"/>
  <c r="AA26" i="5" s="1"/>
  <c r="AL9" i="5"/>
  <c r="AK9" i="5"/>
  <c r="AL36" i="5"/>
  <c r="AK36" i="5"/>
  <c r="AB36" i="5"/>
  <c r="AK40" i="5"/>
  <c r="AL43" i="5"/>
  <c r="AK43" i="5"/>
  <c r="AB43" i="5"/>
  <c r="AL44" i="5"/>
  <c r="AK44" i="5"/>
  <c r="AB44" i="5"/>
  <c r="N7" i="5"/>
  <c r="M7" i="5"/>
  <c r="L7" i="5"/>
  <c r="R11" i="5"/>
  <c r="AA11" i="5" s="1"/>
  <c r="AP14" i="5"/>
  <c r="R16" i="5"/>
  <c r="AA16" i="5" s="1"/>
  <c r="AJ16" i="5"/>
  <c r="AA22" i="5"/>
  <c r="R24" i="5"/>
  <c r="AA24" i="5" s="1"/>
  <c r="AJ24" i="5"/>
  <c r="AA30" i="5"/>
  <c r="R32" i="5"/>
  <c r="AA32" i="5" s="1"/>
  <c r="AL49" i="5"/>
  <c r="AJ8" i="5"/>
  <c r="AA33" i="5"/>
  <c r="AL39" i="5"/>
  <c r="AK39" i="5"/>
  <c r="AB39" i="5"/>
  <c r="AA12" i="5"/>
  <c r="R14" i="5"/>
  <c r="AA14" i="5" s="1"/>
  <c r="AJ14" i="5"/>
  <c r="AJ32" i="5"/>
  <c r="M9" i="5"/>
  <c r="M11" i="5"/>
  <c r="M13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M43" i="5"/>
  <c r="L8" i="5"/>
  <c r="L10" i="5"/>
  <c r="L12" i="5"/>
  <c r="L14" i="5"/>
  <c r="L16" i="5"/>
  <c r="L18" i="5"/>
  <c r="L20" i="5"/>
  <c r="L22" i="5"/>
  <c r="L24" i="5"/>
  <c r="L30" i="5"/>
  <c r="L32" i="5"/>
  <c r="L34" i="5"/>
  <c r="L36" i="5"/>
  <c r="L40" i="5"/>
  <c r="L42" i="5"/>
  <c r="L44" i="5"/>
  <c r="L46" i="5"/>
  <c r="L48" i="5"/>
  <c r="M8" i="5"/>
  <c r="M10" i="5"/>
  <c r="M12" i="5"/>
  <c r="M14" i="5"/>
  <c r="AB19" i="5" l="1"/>
  <c r="AL19" i="5"/>
  <c r="AK19" i="5"/>
  <c r="AB28" i="5"/>
  <c r="AL28" i="5"/>
  <c r="AL25" i="5"/>
  <c r="AB49" i="5"/>
  <c r="AB19" i="6"/>
  <c r="AK35" i="5"/>
  <c r="AB37" i="5"/>
  <c r="AL11" i="6"/>
  <c r="AB29" i="6"/>
  <c r="AL35" i="5"/>
  <c r="AK11" i="6"/>
  <c r="AK29" i="6"/>
  <c r="AK28" i="5"/>
  <c r="AB37" i="6"/>
  <c r="AB40" i="5"/>
  <c r="AK25" i="5"/>
  <c r="AB49" i="6"/>
  <c r="AK37" i="6"/>
  <c r="AB27" i="5"/>
  <c r="AL27" i="5"/>
  <c r="AK27" i="5"/>
  <c r="AL38" i="5"/>
  <c r="AK38" i="5"/>
  <c r="AB38" i="5"/>
  <c r="AL40" i="6"/>
  <c r="AK40" i="6"/>
  <c r="AB40" i="6"/>
  <c r="AL31" i="5"/>
  <c r="AK31" i="5"/>
  <c r="AB31" i="5"/>
  <c r="AL34" i="5"/>
  <c r="AK34" i="5"/>
  <c r="AB34" i="5"/>
  <c r="AL20" i="5"/>
  <c r="AB20" i="5"/>
  <c r="AK42" i="5"/>
  <c r="AB42" i="5"/>
  <c r="AL42" i="5"/>
  <c r="AK20" i="5"/>
  <c r="AL36" i="6"/>
  <c r="AK36" i="6"/>
  <c r="AB36" i="6"/>
  <c r="AL32" i="6"/>
  <c r="AK32" i="6"/>
  <c r="AB32" i="6"/>
  <c r="AL7" i="6"/>
  <c r="AK7" i="6"/>
  <c r="AB7" i="6"/>
  <c r="AB9" i="6"/>
  <c r="AL9" i="6"/>
  <c r="AK9" i="6"/>
  <c r="AK21" i="6"/>
  <c r="AB21" i="6"/>
  <c r="AL21" i="6"/>
  <c r="AL12" i="6"/>
  <c r="AK12" i="6"/>
  <c r="AB12" i="6"/>
  <c r="AL16" i="6"/>
  <c r="AK16" i="6"/>
  <c r="AB16" i="6"/>
  <c r="AL42" i="6"/>
  <c r="AK42" i="6"/>
  <c r="AB42" i="6"/>
  <c r="AB15" i="6"/>
  <c r="AL15" i="6"/>
  <c r="AK15" i="6"/>
  <c r="AL26" i="6"/>
  <c r="AK26" i="6"/>
  <c r="AB26" i="6"/>
  <c r="AL38" i="6"/>
  <c r="AK38" i="6"/>
  <c r="AB38" i="6"/>
  <c r="AL18" i="6"/>
  <c r="AK18" i="6"/>
  <c r="AB18" i="6"/>
  <c r="AL24" i="6"/>
  <c r="AK24" i="6"/>
  <c r="AB24" i="6"/>
  <c r="AK23" i="6"/>
  <c r="AB23" i="6"/>
  <c r="AL23" i="6"/>
  <c r="AL30" i="6"/>
  <c r="AK30" i="6"/>
  <c r="AB30" i="6"/>
  <c r="AL28" i="6"/>
  <c r="AK28" i="6"/>
  <c r="AB28" i="6"/>
  <c r="AL34" i="6"/>
  <c r="AK34" i="6"/>
  <c r="AB34" i="6"/>
  <c r="AB17" i="6"/>
  <c r="AL17" i="6"/>
  <c r="AK17" i="6"/>
  <c r="AL44" i="6"/>
  <c r="AK44" i="6"/>
  <c r="AB44" i="6"/>
  <c r="AL20" i="6"/>
  <c r="AK20" i="6"/>
  <c r="AB20" i="6"/>
  <c r="AB13" i="6"/>
  <c r="AL13" i="6"/>
  <c r="AK13" i="6"/>
  <c r="AL10" i="6"/>
  <c r="AK10" i="6"/>
  <c r="AB10" i="6"/>
  <c r="AL14" i="6"/>
  <c r="AK14" i="6"/>
  <c r="AB14" i="6"/>
  <c r="AL8" i="6"/>
  <c r="AK8" i="6"/>
  <c r="AB8" i="6"/>
  <c r="AL32" i="5"/>
  <c r="AK32" i="5"/>
  <c r="AB32" i="5"/>
  <c r="AL16" i="5"/>
  <c r="AK16" i="5"/>
  <c r="AB16" i="5"/>
  <c r="AL10" i="5"/>
  <c r="AK10" i="5"/>
  <c r="AB10" i="5"/>
  <c r="AL26" i="5"/>
  <c r="AK26" i="5"/>
  <c r="AB26" i="5"/>
  <c r="AL46" i="5"/>
  <c r="AK46" i="5"/>
  <c r="AB46" i="5"/>
  <c r="AL29" i="5"/>
  <c r="AK29" i="5"/>
  <c r="AB29" i="5"/>
  <c r="AL30" i="5"/>
  <c r="AK30" i="5"/>
  <c r="AB30" i="5"/>
  <c r="AL14" i="5"/>
  <c r="AK14" i="5"/>
  <c r="AB14" i="5"/>
  <c r="AL11" i="5"/>
  <c r="AK11" i="5"/>
  <c r="AB11" i="5"/>
  <c r="AL21" i="5"/>
  <c r="AK21" i="5"/>
  <c r="AB21" i="5"/>
  <c r="AL13" i="5"/>
  <c r="AK13" i="5"/>
  <c r="AB13" i="5"/>
  <c r="AL33" i="5"/>
  <c r="AK33" i="5"/>
  <c r="AB33" i="5"/>
  <c r="AL24" i="5"/>
  <c r="AK24" i="5"/>
  <c r="AB24" i="5"/>
  <c r="AL18" i="5"/>
  <c r="AK18" i="5"/>
  <c r="AB18" i="5"/>
  <c r="AL12" i="5"/>
  <c r="AK12" i="5"/>
  <c r="AB12" i="5"/>
  <c r="AL8" i="5"/>
  <c r="AK8" i="5"/>
  <c r="AB8" i="5"/>
  <c r="AL48" i="5"/>
  <c r="AK48" i="5"/>
  <c r="AB48" i="5"/>
  <c r="AL22" i="5"/>
  <c r="AK22" i="5"/>
  <c r="AB22" i="5"/>
  <c r="AO49" i="4" l="1"/>
  <c r="AN49" i="4"/>
  <c r="AM49" i="4"/>
  <c r="AP49" i="4" s="1"/>
  <c r="AI49" i="4"/>
  <c r="AH49" i="4"/>
  <c r="AG49" i="4"/>
  <c r="AF49" i="4"/>
  <c r="AE49" i="4"/>
  <c r="AD49" i="4"/>
  <c r="AC49" i="4"/>
  <c r="Z49" i="4"/>
  <c r="Y49" i="4"/>
  <c r="X49" i="4"/>
  <c r="W49" i="4"/>
  <c r="V49" i="4"/>
  <c r="U49" i="4"/>
  <c r="T49" i="4"/>
  <c r="S49" i="4"/>
  <c r="Q49" i="4"/>
  <c r="P49" i="4"/>
  <c r="O49" i="4"/>
  <c r="J49" i="4"/>
  <c r="I49" i="4"/>
  <c r="H49" i="4"/>
  <c r="D49" i="4"/>
  <c r="N49" i="4" s="1"/>
  <c r="AO48" i="4"/>
  <c r="AN48" i="4"/>
  <c r="AM48" i="4"/>
  <c r="AI48" i="4"/>
  <c r="AH48" i="4"/>
  <c r="AG48" i="4"/>
  <c r="AF48" i="4"/>
  <c r="AE48" i="4"/>
  <c r="AD48" i="4"/>
  <c r="AC48" i="4"/>
  <c r="Z48" i="4"/>
  <c r="Y48" i="4"/>
  <c r="X48" i="4"/>
  <c r="W48" i="4"/>
  <c r="V48" i="4"/>
  <c r="U48" i="4"/>
  <c r="T48" i="4"/>
  <c r="S48" i="4"/>
  <c r="Q48" i="4"/>
  <c r="P48" i="4"/>
  <c r="O48" i="4"/>
  <c r="J48" i="4"/>
  <c r="M48" i="4" s="1"/>
  <c r="I48" i="4"/>
  <c r="H48" i="4"/>
  <c r="D48" i="4"/>
  <c r="AO47" i="4"/>
  <c r="AN47" i="4"/>
  <c r="AM47" i="4"/>
  <c r="AI47" i="4"/>
  <c r="AH47" i="4"/>
  <c r="AG47" i="4"/>
  <c r="AF47" i="4"/>
  <c r="AE47" i="4"/>
  <c r="AD47" i="4"/>
  <c r="AC47" i="4"/>
  <c r="Z47" i="4"/>
  <c r="Y47" i="4"/>
  <c r="X47" i="4"/>
  <c r="W47" i="4"/>
  <c r="V47" i="4"/>
  <c r="U47" i="4"/>
  <c r="T47" i="4"/>
  <c r="S47" i="4"/>
  <c r="Q47" i="4"/>
  <c r="P47" i="4"/>
  <c r="O47" i="4"/>
  <c r="J47" i="4"/>
  <c r="I47" i="4"/>
  <c r="H47" i="4"/>
  <c r="K47" i="4" s="1"/>
  <c r="L47" i="4" s="1"/>
  <c r="D47" i="4"/>
  <c r="AO46" i="4"/>
  <c r="AN46" i="4"/>
  <c r="AM46" i="4"/>
  <c r="AI46" i="4"/>
  <c r="AH46" i="4"/>
  <c r="AG46" i="4"/>
  <c r="AF46" i="4"/>
  <c r="AE46" i="4"/>
  <c r="AD46" i="4"/>
  <c r="AC46" i="4"/>
  <c r="Z46" i="4"/>
  <c r="Y46" i="4"/>
  <c r="X46" i="4"/>
  <c r="W46" i="4"/>
  <c r="V46" i="4"/>
  <c r="U46" i="4"/>
  <c r="T46" i="4"/>
  <c r="S46" i="4"/>
  <c r="Q46" i="4"/>
  <c r="P46" i="4"/>
  <c r="O46" i="4"/>
  <c r="J46" i="4"/>
  <c r="I46" i="4"/>
  <c r="H46" i="4"/>
  <c r="D46" i="4"/>
  <c r="N46" i="4" s="1"/>
  <c r="AO45" i="4"/>
  <c r="AN45" i="4"/>
  <c r="AM45" i="4"/>
  <c r="AI45" i="4"/>
  <c r="AH45" i="4"/>
  <c r="AG45" i="4"/>
  <c r="AF45" i="4"/>
  <c r="AE45" i="4"/>
  <c r="AD45" i="4"/>
  <c r="AC45" i="4"/>
  <c r="Z45" i="4"/>
  <c r="Y45" i="4"/>
  <c r="X45" i="4"/>
  <c r="W45" i="4"/>
  <c r="V45" i="4"/>
  <c r="U45" i="4"/>
  <c r="T45" i="4"/>
  <c r="S45" i="4"/>
  <c r="Q45" i="4"/>
  <c r="P45" i="4"/>
  <c r="O45" i="4"/>
  <c r="J45" i="4"/>
  <c r="I45" i="4"/>
  <c r="H45" i="4"/>
  <c r="D45" i="4"/>
  <c r="AO44" i="4"/>
  <c r="AN44" i="4"/>
  <c r="AP44" i="4" s="1"/>
  <c r="AM44" i="4"/>
  <c r="AI44" i="4"/>
  <c r="AH44" i="4"/>
  <c r="AG44" i="4"/>
  <c r="AF44" i="4"/>
  <c r="AE44" i="4"/>
  <c r="AD44" i="4"/>
  <c r="AC44" i="4"/>
  <c r="AJ44" i="4" s="1"/>
  <c r="Z44" i="4"/>
  <c r="Y44" i="4"/>
  <c r="X44" i="4"/>
  <c r="W44" i="4"/>
  <c r="V44" i="4"/>
  <c r="U44" i="4"/>
  <c r="T44" i="4"/>
  <c r="S44" i="4"/>
  <c r="Q44" i="4"/>
  <c r="P44" i="4"/>
  <c r="O44" i="4"/>
  <c r="J44" i="4"/>
  <c r="I44" i="4"/>
  <c r="H44" i="4"/>
  <c r="D44" i="4"/>
  <c r="N44" i="4" s="1"/>
  <c r="AO43" i="4"/>
  <c r="AN43" i="4"/>
  <c r="AM43" i="4"/>
  <c r="AI43" i="4"/>
  <c r="AH43" i="4"/>
  <c r="AG43" i="4"/>
  <c r="AF43" i="4"/>
  <c r="AE43" i="4"/>
  <c r="AD43" i="4"/>
  <c r="AC43" i="4"/>
  <c r="Z43" i="4"/>
  <c r="Y43" i="4"/>
  <c r="X43" i="4"/>
  <c r="W43" i="4"/>
  <c r="V43" i="4"/>
  <c r="U43" i="4"/>
  <c r="T43" i="4"/>
  <c r="S43" i="4"/>
  <c r="Q43" i="4"/>
  <c r="P43" i="4"/>
  <c r="O43" i="4"/>
  <c r="N43" i="4"/>
  <c r="J43" i="4"/>
  <c r="I43" i="4"/>
  <c r="H43" i="4"/>
  <c r="D43" i="4"/>
  <c r="AO42" i="4"/>
  <c r="AN42" i="4"/>
  <c r="AM42" i="4"/>
  <c r="AI42" i="4"/>
  <c r="AH42" i="4"/>
  <c r="AG42" i="4"/>
  <c r="AF42" i="4"/>
  <c r="AE42" i="4"/>
  <c r="AD42" i="4"/>
  <c r="AC42" i="4"/>
  <c r="Z42" i="4"/>
  <c r="Y42" i="4"/>
  <c r="X42" i="4"/>
  <c r="W42" i="4"/>
  <c r="V42" i="4"/>
  <c r="U42" i="4"/>
  <c r="T42" i="4"/>
  <c r="S42" i="4"/>
  <c r="Q42" i="4"/>
  <c r="P42" i="4"/>
  <c r="O42" i="4"/>
  <c r="M42" i="4"/>
  <c r="J42" i="4"/>
  <c r="I42" i="4"/>
  <c r="H42" i="4"/>
  <c r="K42" i="4" s="1"/>
  <c r="D42" i="4"/>
  <c r="AO41" i="4"/>
  <c r="AP41" i="4" s="1"/>
  <c r="AN41" i="4"/>
  <c r="AM41" i="4"/>
  <c r="AI41" i="4"/>
  <c r="AH41" i="4"/>
  <c r="AG41" i="4"/>
  <c r="AF41" i="4"/>
  <c r="AE41" i="4"/>
  <c r="AD41" i="4"/>
  <c r="AC41" i="4"/>
  <c r="Z41" i="4"/>
  <c r="Y41" i="4"/>
  <c r="X41" i="4"/>
  <c r="W41" i="4"/>
  <c r="V41" i="4"/>
  <c r="U41" i="4"/>
  <c r="T41" i="4"/>
  <c r="S41" i="4"/>
  <c r="Q41" i="4"/>
  <c r="P41" i="4"/>
  <c r="O41" i="4"/>
  <c r="J41" i="4"/>
  <c r="I41" i="4"/>
  <c r="H41" i="4"/>
  <c r="D41" i="4"/>
  <c r="AO40" i="4"/>
  <c r="AN40" i="4"/>
  <c r="AM40" i="4"/>
  <c r="AI40" i="4"/>
  <c r="AH40" i="4"/>
  <c r="AG40" i="4"/>
  <c r="AF40" i="4"/>
  <c r="AE40" i="4"/>
  <c r="AD40" i="4"/>
  <c r="AC40" i="4"/>
  <c r="Z40" i="4"/>
  <c r="Y40" i="4"/>
  <c r="X40" i="4"/>
  <c r="W40" i="4"/>
  <c r="V40" i="4"/>
  <c r="U40" i="4"/>
  <c r="T40" i="4"/>
  <c r="S40" i="4"/>
  <c r="Q40" i="4"/>
  <c r="P40" i="4"/>
  <c r="O40" i="4"/>
  <c r="J40" i="4"/>
  <c r="I40" i="4"/>
  <c r="H40" i="4"/>
  <c r="D40" i="4"/>
  <c r="M40" i="4" s="1"/>
  <c r="AO39" i="4"/>
  <c r="AN39" i="4"/>
  <c r="AM39" i="4"/>
  <c r="AI39" i="4"/>
  <c r="AH39" i="4"/>
  <c r="AG39" i="4"/>
  <c r="AF39" i="4"/>
  <c r="AE39" i="4"/>
  <c r="AD39" i="4"/>
  <c r="AC39" i="4"/>
  <c r="Z39" i="4"/>
  <c r="Y39" i="4"/>
  <c r="X39" i="4"/>
  <c r="W39" i="4"/>
  <c r="V39" i="4"/>
  <c r="U39" i="4"/>
  <c r="T39" i="4"/>
  <c r="S39" i="4"/>
  <c r="Q39" i="4"/>
  <c r="P39" i="4"/>
  <c r="O39" i="4"/>
  <c r="J39" i="4"/>
  <c r="I39" i="4"/>
  <c r="H39" i="4"/>
  <c r="D39" i="4"/>
  <c r="AO38" i="4"/>
  <c r="AN38" i="4"/>
  <c r="AM38" i="4"/>
  <c r="AI38" i="4"/>
  <c r="AH38" i="4"/>
  <c r="AG38" i="4"/>
  <c r="AF38" i="4"/>
  <c r="AE38" i="4"/>
  <c r="AD38" i="4"/>
  <c r="AC38" i="4"/>
  <c r="Z38" i="4"/>
  <c r="Y38" i="4"/>
  <c r="X38" i="4"/>
  <c r="W38" i="4"/>
  <c r="V38" i="4"/>
  <c r="U38" i="4"/>
  <c r="T38" i="4"/>
  <c r="S38" i="4"/>
  <c r="Q38" i="4"/>
  <c r="P38" i="4"/>
  <c r="O38" i="4"/>
  <c r="J38" i="4"/>
  <c r="I38" i="4"/>
  <c r="H38" i="4"/>
  <c r="D38" i="4"/>
  <c r="N38" i="4" s="1"/>
  <c r="AO37" i="4"/>
  <c r="AN37" i="4"/>
  <c r="AM37" i="4"/>
  <c r="AI37" i="4"/>
  <c r="AH37" i="4"/>
  <c r="AG37" i="4"/>
  <c r="AF37" i="4"/>
  <c r="AE37" i="4"/>
  <c r="AD37" i="4"/>
  <c r="AC37" i="4"/>
  <c r="Z37" i="4"/>
  <c r="Y37" i="4"/>
  <c r="X37" i="4"/>
  <c r="W37" i="4"/>
  <c r="V37" i="4"/>
  <c r="U37" i="4"/>
  <c r="T37" i="4"/>
  <c r="S37" i="4"/>
  <c r="Q37" i="4"/>
  <c r="P37" i="4"/>
  <c r="O37" i="4"/>
  <c r="J37" i="4"/>
  <c r="I37" i="4"/>
  <c r="H37" i="4"/>
  <c r="D37" i="4"/>
  <c r="AO36" i="4"/>
  <c r="AN36" i="4"/>
  <c r="AM36" i="4"/>
  <c r="AI36" i="4"/>
  <c r="AH36" i="4"/>
  <c r="AG36" i="4"/>
  <c r="AF36" i="4"/>
  <c r="AE36" i="4"/>
  <c r="AD36" i="4"/>
  <c r="AC36" i="4"/>
  <c r="Z36" i="4"/>
  <c r="Y36" i="4"/>
  <c r="X36" i="4"/>
  <c r="W36" i="4"/>
  <c r="V36" i="4"/>
  <c r="U36" i="4"/>
  <c r="T36" i="4"/>
  <c r="S36" i="4"/>
  <c r="Q36" i="4"/>
  <c r="P36" i="4"/>
  <c r="O36" i="4"/>
  <c r="M36" i="4"/>
  <c r="J36" i="4"/>
  <c r="I36" i="4"/>
  <c r="H36" i="4"/>
  <c r="K36" i="4" s="1"/>
  <c r="L36" i="4" s="1"/>
  <c r="D36" i="4"/>
  <c r="N36" i="4" s="1"/>
  <c r="AO35" i="4"/>
  <c r="AN35" i="4"/>
  <c r="AM35" i="4"/>
  <c r="AI35" i="4"/>
  <c r="AH35" i="4"/>
  <c r="AG35" i="4"/>
  <c r="AF35" i="4"/>
  <c r="AE35" i="4"/>
  <c r="AD35" i="4"/>
  <c r="AC35" i="4"/>
  <c r="Z35" i="4"/>
  <c r="Y35" i="4"/>
  <c r="X35" i="4"/>
  <c r="W35" i="4"/>
  <c r="V35" i="4"/>
  <c r="U35" i="4"/>
  <c r="T35" i="4"/>
  <c r="S35" i="4"/>
  <c r="Q35" i="4"/>
  <c r="P35" i="4"/>
  <c r="O35" i="4"/>
  <c r="J35" i="4"/>
  <c r="I35" i="4"/>
  <c r="H35" i="4"/>
  <c r="D35" i="4"/>
  <c r="M35" i="4" s="1"/>
  <c r="AO34" i="4"/>
  <c r="AN34" i="4"/>
  <c r="AM34" i="4"/>
  <c r="AI34" i="4"/>
  <c r="AH34" i="4"/>
  <c r="AG34" i="4"/>
  <c r="AF34" i="4"/>
  <c r="AE34" i="4"/>
  <c r="AD34" i="4"/>
  <c r="AC34" i="4"/>
  <c r="Z34" i="4"/>
  <c r="Y34" i="4"/>
  <c r="X34" i="4"/>
  <c r="W34" i="4"/>
  <c r="V34" i="4"/>
  <c r="U34" i="4"/>
  <c r="T34" i="4"/>
  <c r="S34" i="4"/>
  <c r="Q34" i="4"/>
  <c r="P34" i="4"/>
  <c r="O34" i="4"/>
  <c r="J34" i="4"/>
  <c r="I34" i="4"/>
  <c r="H34" i="4"/>
  <c r="D34" i="4"/>
  <c r="N34" i="4" s="1"/>
  <c r="AO33" i="4"/>
  <c r="AN33" i="4"/>
  <c r="AM33" i="4"/>
  <c r="AI33" i="4"/>
  <c r="AH33" i="4"/>
  <c r="AG33" i="4"/>
  <c r="AF33" i="4"/>
  <c r="AE33" i="4"/>
  <c r="AD33" i="4"/>
  <c r="AC33" i="4"/>
  <c r="Z33" i="4"/>
  <c r="Y33" i="4"/>
  <c r="X33" i="4"/>
  <c r="W33" i="4"/>
  <c r="V33" i="4"/>
  <c r="U33" i="4"/>
  <c r="T33" i="4"/>
  <c r="S33" i="4"/>
  <c r="Q33" i="4"/>
  <c r="P33" i="4"/>
  <c r="O33" i="4"/>
  <c r="J33" i="4"/>
  <c r="I33" i="4"/>
  <c r="H33" i="4"/>
  <c r="D33" i="4"/>
  <c r="M33" i="4" s="1"/>
  <c r="AO32" i="4"/>
  <c r="AN32" i="4"/>
  <c r="AM32" i="4"/>
  <c r="AI32" i="4"/>
  <c r="AH32" i="4"/>
  <c r="AG32" i="4"/>
  <c r="AF32" i="4"/>
  <c r="AE32" i="4"/>
  <c r="AD32" i="4"/>
  <c r="AC32" i="4"/>
  <c r="Z32" i="4"/>
  <c r="Y32" i="4"/>
  <c r="X32" i="4"/>
  <c r="W32" i="4"/>
  <c r="V32" i="4"/>
  <c r="U32" i="4"/>
  <c r="T32" i="4"/>
  <c r="S32" i="4"/>
  <c r="Q32" i="4"/>
  <c r="P32" i="4"/>
  <c r="O32" i="4"/>
  <c r="J32" i="4"/>
  <c r="I32" i="4"/>
  <c r="H32" i="4"/>
  <c r="D32" i="4"/>
  <c r="M32" i="4" s="1"/>
  <c r="AO31" i="4"/>
  <c r="AN31" i="4"/>
  <c r="AM31" i="4"/>
  <c r="AI31" i="4"/>
  <c r="AH31" i="4"/>
  <c r="AG31" i="4"/>
  <c r="AF31" i="4"/>
  <c r="AE31" i="4"/>
  <c r="AD31" i="4"/>
  <c r="AC31" i="4"/>
  <c r="Z31" i="4"/>
  <c r="Y31" i="4"/>
  <c r="X31" i="4"/>
  <c r="W31" i="4"/>
  <c r="V31" i="4"/>
  <c r="U31" i="4"/>
  <c r="T31" i="4"/>
  <c r="S31" i="4"/>
  <c r="Q31" i="4"/>
  <c r="P31" i="4"/>
  <c r="O31" i="4"/>
  <c r="N31" i="4"/>
  <c r="J31" i="4"/>
  <c r="I31" i="4"/>
  <c r="H31" i="4"/>
  <c r="D31" i="4"/>
  <c r="M31" i="4" s="1"/>
  <c r="AO30" i="4"/>
  <c r="AN30" i="4"/>
  <c r="AM30" i="4"/>
  <c r="AI30" i="4"/>
  <c r="AH30" i="4"/>
  <c r="AG30" i="4"/>
  <c r="AF30" i="4"/>
  <c r="AE30" i="4"/>
  <c r="AD30" i="4"/>
  <c r="AC30" i="4"/>
  <c r="Z30" i="4"/>
  <c r="Y30" i="4"/>
  <c r="X30" i="4"/>
  <c r="W30" i="4"/>
  <c r="V30" i="4"/>
  <c r="U30" i="4"/>
  <c r="T30" i="4"/>
  <c r="S30" i="4"/>
  <c r="Q30" i="4"/>
  <c r="P30" i="4"/>
  <c r="O30" i="4"/>
  <c r="J30" i="4"/>
  <c r="I30" i="4"/>
  <c r="H30" i="4"/>
  <c r="D30" i="4"/>
  <c r="N30" i="4" s="1"/>
  <c r="AO29" i="4"/>
  <c r="AN29" i="4"/>
  <c r="AM29" i="4"/>
  <c r="AI29" i="4"/>
  <c r="AH29" i="4"/>
  <c r="AG29" i="4"/>
  <c r="AF29" i="4"/>
  <c r="AE29" i="4"/>
  <c r="AD29" i="4"/>
  <c r="AC29" i="4"/>
  <c r="Z29" i="4"/>
  <c r="Y29" i="4"/>
  <c r="X29" i="4"/>
  <c r="W29" i="4"/>
  <c r="V29" i="4"/>
  <c r="U29" i="4"/>
  <c r="T29" i="4"/>
  <c r="S29" i="4"/>
  <c r="Q29" i="4"/>
  <c r="P29" i="4"/>
  <c r="O29" i="4"/>
  <c r="N29" i="4"/>
  <c r="J29" i="4"/>
  <c r="I29" i="4"/>
  <c r="H29" i="4"/>
  <c r="D29" i="4"/>
  <c r="AO28" i="4"/>
  <c r="AN28" i="4"/>
  <c r="AM28" i="4"/>
  <c r="AI28" i="4"/>
  <c r="AH28" i="4"/>
  <c r="AG28" i="4"/>
  <c r="AF28" i="4"/>
  <c r="AE28" i="4"/>
  <c r="AD28" i="4"/>
  <c r="AC28" i="4"/>
  <c r="Z28" i="4"/>
  <c r="Y28" i="4"/>
  <c r="X28" i="4"/>
  <c r="W28" i="4"/>
  <c r="V28" i="4"/>
  <c r="U28" i="4"/>
  <c r="T28" i="4"/>
  <c r="S28" i="4"/>
  <c r="Q28" i="4"/>
  <c r="P28" i="4"/>
  <c r="O28" i="4"/>
  <c r="J28" i="4"/>
  <c r="I28" i="4"/>
  <c r="H28" i="4"/>
  <c r="K28" i="4" s="1"/>
  <c r="L28" i="4" s="1"/>
  <c r="D28" i="4"/>
  <c r="N28" i="4" s="1"/>
  <c r="AO27" i="4"/>
  <c r="AN27" i="4"/>
  <c r="AM27" i="4"/>
  <c r="AI27" i="4"/>
  <c r="AH27" i="4"/>
  <c r="AG27" i="4"/>
  <c r="AF27" i="4"/>
  <c r="AE27" i="4"/>
  <c r="AD27" i="4"/>
  <c r="AC27" i="4"/>
  <c r="Z27" i="4"/>
  <c r="Y27" i="4"/>
  <c r="X27" i="4"/>
  <c r="W27" i="4"/>
  <c r="V27" i="4"/>
  <c r="U27" i="4"/>
  <c r="T27" i="4"/>
  <c r="S27" i="4"/>
  <c r="Q27" i="4"/>
  <c r="P27" i="4"/>
  <c r="O27" i="4"/>
  <c r="J27" i="4"/>
  <c r="I27" i="4"/>
  <c r="H27" i="4"/>
  <c r="K27" i="4" s="1"/>
  <c r="D27" i="4"/>
  <c r="N27" i="4" s="1"/>
  <c r="AO26" i="4"/>
  <c r="AN26" i="4"/>
  <c r="AM26" i="4"/>
  <c r="AI26" i="4"/>
  <c r="AH26" i="4"/>
  <c r="AG26" i="4"/>
  <c r="AF26" i="4"/>
  <c r="AE26" i="4"/>
  <c r="AD26" i="4"/>
  <c r="AC26" i="4"/>
  <c r="Z26" i="4"/>
  <c r="Y26" i="4"/>
  <c r="X26" i="4"/>
  <c r="W26" i="4"/>
  <c r="V26" i="4"/>
  <c r="U26" i="4"/>
  <c r="T26" i="4"/>
  <c r="S26" i="4"/>
  <c r="Q26" i="4"/>
  <c r="P26" i="4"/>
  <c r="O26" i="4"/>
  <c r="N26" i="4"/>
  <c r="J26" i="4"/>
  <c r="M26" i="4" s="1"/>
  <c r="I26" i="4"/>
  <c r="H26" i="4"/>
  <c r="D26" i="4"/>
  <c r="AO25" i="4"/>
  <c r="AN25" i="4"/>
  <c r="AM25" i="4"/>
  <c r="AI25" i="4"/>
  <c r="AH25" i="4"/>
  <c r="AG25" i="4"/>
  <c r="AF25" i="4"/>
  <c r="AE25" i="4"/>
  <c r="AD25" i="4"/>
  <c r="AC25" i="4"/>
  <c r="Z25" i="4"/>
  <c r="Y25" i="4"/>
  <c r="X25" i="4"/>
  <c r="W25" i="4"/>
  <c r="V25" i="4"/>
  <c r="U25" i="4"/>
  <c r="T25" i="4"/>
  <c r="S25" i="4"/>
  <c r="Q25" i="4"/>
  <c r="P25" i="4"/>
  <c r="O25" i="4"/>
  <c r="J25" i="4"/>
  <c r="I25" i="4"/>
  <c r="H25" i="4"/>
  <c r="D25" i="4"/>
  <c r="AO24" i="4"/>
  <c r="AN24" i="4"/>
  <c r="AP24" i="4" s="1"/>
  <c r="AM24" i="4"/>
  <c r="AI24" i="4"/>
  <c r="AH24" i="4"/>
  <c r="AG24" i="4"/>
  <c r="AF24" i="4"/>
  <c r="AE24" i="4"/>
  <c r="AD24" i="4"/>
  <c r="AC24" i="4"/>
  <c r="Z24" i="4"/>
  <c r="Y24" i="4"/>
  <c r="X24" i="4"/>
  <c r="W24" i="4"/>
  <c r="V24" i="4"/>
  <c r="U24" i="4"/>
  <c r="T24" i="4"/>
  <c r="S24" i="4"/>
  <c r="Q24" i="4"/>
  <c r="P24" i="4"/>
  <c r="O24" i="4"/>
  <c r="J24" i="4"/>
  <c r="I24" i="4"/>
  <c r="H24" i="4"/>
  <c r="K24" i="4" s="1"/>
  <c r="D24" i="4"/>
  <c r="M24" i="4" s="1"/>
  <c r="AO23" i="4"/>
  <c r="AN23" i="4"/>
  <c r="AM23" i="4"/>
  <c r="AI23" i="4"/>
  <c r="AH23" i="4"/>
  <c r="AG23" i="4"/>
  <c r="AF23" i="4"/>
  <c r="AE23" i="4"/>
  <c r="AD23" i="4"/>
  <c r="AC23" i="4"/>
  <c r="AJ23" i="4" s="1"/>
  <c r="Z23" i="4"/>
  <c r="Y23" i="4"/>
  <c r="X23" i="4"/>
  <c r="W23" i="4"/>
  <c r="V23" i="4"/>
  <c r="U23" i="4"/>
  <c r="T23" i="4"/>
  <c r="S23" i="4"/>
  <c r="Q23" i="4"/>
  <c r="P23" i="4"/>
  <c r="O23" i="4"/>
  <c r="J23" i="4"/>
  <c r="I23" i="4"/>
  <c r="H23" i="4"/>
  <c r="D23" i="4"/>
  <c r="M23" i="4" s="1"/>
  <c r="AO22" i="4"/>
  <c r="AN22" i="4"/>
  <c r="AP22" i="4" s="1"/>
  <c r="AM22" i="4"/>
  <c r="AI22" i="4"/>
  <c r="AH22" i="4"/>
  <c r="AG22" i="4"/>
  <c r="AF22" i="4"/>
  <c r="AE22" i="4"/>
  <c r="AD22" i="4"/>
  <c r="AC22" i="4"/>
  <c r="Z22" i="4"/>
  <c r="Y22" i="4"/>
  <c r="X22" i="4"/>
  <c r="W22" i="4"/>
  <c r="V22" i="4"/>
  <c r="U22" i="4"/>
  <c r="T22" i="4"/>
  <c r="S22" i="4"/>
  <c r="Q22" i="4"/>
  <c r="P22" i="4"/>
  <c r="O22" i="4"/>
  <c r="J22" i="4"/>
  <c r="I22" i="4"/>
  <c r="H22" i="4"/>
  <c r="D22" i="4"/>
  <c r="N22" i="4" s="1"/>
  <c r="AO21" i="4"/>
  <c r="AP21" i="4" s="1"/>
  <c r="AN21" i="4"/>
  <c r="AM21" i="4"/>
  <c r="AI21" i="4"/>
  <c r="AH21" i="4"/>
  <c r="AG21" i="4"/>
  <c r="AF21" i="4"/>
  <c r="AE21" i="4"/>
  <c r="AD21" i="4"/>
  <c r="AC21" i="4"/>
  <c r="Z21" i="4"/>
  <c r="Y21" i="4"/>
  <c r="X21" i="4"/>
  <c r="W21" i="4"/>
  <c r="V21" i="4"/>
  <c r="U21" i="4"/>
  <c r="T21" i="4"/>
  <c r="S21" i="4"/>
  <c r="Q21" i="4"/>
  <c r="P21" i="4"/>
  <c r="O21" i="4"/>
  <c r="J21" i="4"/>
  <c r="I21" i="4"/>
  <c r="H21" i="4"/>
  <c r="D21" i="4"/>
  <c r="N21" i="4" s="1"/>
  <c r="AO20" i="4"/>
  <c r="AN20" i="4"/>
  <c r="AM20" i="4"/>
  <c r="AI20" i="4"/>
  <c r="AH20" i="4"/>
  <c r="AG20" i="4"/>
  <c r="AF20" i="4"/>
  <c r="AE20" i="4"/>
  <c r="AD20" i="4"/>
  <c r="AC20" i="4"/>
  <c r="Z20" i="4"/>
  <c r="Y20" i="4"/>
  <c r="X20" i="4"/>
  <c r="W20" i="4"/>
  <c r="V20" i="4"/>
  <c r="U20" i="4"/>
  <c r="T20" i="4"/>
  <c r="S20" i="4"/>
  <c r="Q20" i="4"/>
  <c r="P20" i="4"/>
  <c r="O20" i="4"/>
  <c r="J20" i="4"/>
  <c r="I20" i="4"/>
  <c r="H20" i="4"/>
  <c r="K20" i="4" s="1"/>
  <c r="L20" i="4" s="1"/>
  <c r="D20" i="4"/>
  <c r="N20" i="4" s="1"/>
  <c r="AO19" i="4"/>
  <c r="AN19" i="4"/>
  <c r="AM19" i="4"/>
  <c r="AI19" i="4"/>
  <c r="AH19" i="4"/>
  <c r="AG19" i="4"/>
  <c r="AF19" i="4"/>
  <c r="AE19" i="4"/>
  <c r="AD19" i="4"/>
  <c r="AC19" i="4"/>
  <c r="AJ19" i="4" s="1"/>
  <c r="Z19" i="4"/>
  <c r="Y19" i="4"/>
  <c r="X19" i="4"/>
  <c r="W19" i="4"/>
  <c r="V19" i="4"/>
  <c r="U19" i="4"/>
  <c r="T19" i="4"/>
  <c r="S19" i="4"/>
  <c r="Q19" i="4"/>
  <c r="P19" i="4"/>
  <c r="O19" i="4"/>
  <c r="J19" i="4"/>
  <c r="I19" i="4"/>
  <c r="H19" i="4"/>
  <c r="D19" i="4"/>
  <c r="M19" i="4" s="1"/>
  <c r="AO18" i="4"/>
  <c r="AN18" i="4"/>
  <c r="AM18" i="4"/>
  <c r="AI18" i="4"/>
  <c r="AH18" i="4"/>
  <c r="AG18" i="4"/>
  <c r="AF18" i="4"/>
  <c r="AE18" i="4"/>
  <c r="AD18" i="4"/>
  <c r="AC18" i="4"/>
  <c r="Z18" i="4"/>
  <c r="Y18" i="4"/>
  <c r="X18" i="4"/>
  <c r="W18" i="4"/>
  <c r="V18" i="4"/>
  <c r="U18" i="4"/>
  <c r="R18" i="4" s="1"/>
  <c r="T18" i="4"/>
  <c r="S18" i="4"/>
  <c r="Q18" i="4"/>
  <c r="P18" i="4"/>
  <c r="O18" i="4"/>
  <c r="N18" i="4"/>
  <c r="J18" i="4"/>
  <c r="I18" i="4"/>
  <c r="H18" i="4"/>
  <c r="D18" i="4"/>
  <c r="AO17" i="4"/>
  <c r="AN17" i="4"/>
  <c r="AM17" i="4"/>
  <c r="AI17" i="4"/>
  <c r="AH17" i="4"/>
  <c r="AG17" i="4"/>
  <c r="AF17" i="4"/>
  <c r="AE17" i="4"/>
  <c r="AD17" i="4"/>
  <c r="AC17" i="4"/>
  <c r="Z17" i="4"/>
  <c r="Y17" i="4"/>
  <c r="X17" i="4"/>
  <c r="W17" i="4"/>
  <c r="V17" i="4"/>
  <c r="U17" i="4"/>
  <c r="T17" i="4"/>
  <c r="S17" i="4"/>
  <c r="Q17" i="4"/>
  <c r="P17" i="4"/>
  <c r="O17" i="4"/>
  <c r="J17" i="4"/>
  <c r="I17" i="4"/>
  <c r="H17" i="4"/>
  <c r="D17" i="4"/>
  <c r="AO16" i="4"/>
  <c r="AN16" i="4"/>
  <c r="AM16" i="4"/>
  <c r="AI16" i="4"/>
  <c r="AH16" i="4"/>
  <c r="AG16" i="4"/>
  <c r="AF16" i="4"/>
  <c r="AE16" i="4"/>
  <c r="AD16" i="4"/>
  <c r="AC16" i="4"/>
  <c r="Z16" i="4"/>
  <c r="Y16" i="4"/>
  <c r="X16" i="4"/>
  <c r="W16" i="4"/>
  <c r="V16" i="4"/>
  <c r="U16" i="4"/>
  <c r="T16" i="4"/>
  <c r="S16" i="4"/>
  <c r="Q16" i="4"/>
  <c r="P16" i="4"/>
  <c r="O16" i="4"/>
  <c r="J16" i="4"/>
  <c r="I16" i="4"/>
  <c r="H16" i="4"/>
  <c r="D16" i="4"/>
  <c r="M16" i="4" s="1"/>
  <c r="AO15" i="4"/>
  <c r="AN15" i="4"/>
  <c r="AM15" i="4"/>
  <c r="AI15" i="4"/>
  <c r="AH15" i="4"/>
  <c r="AG15" i="4"/>
  <c r="AF15" i="4"/>
  <c r="AE15" i="4"/>
  <c r="AD15" i="4"/>
  <c r="AC15" i="4"/>
  <c r="Z15" i="4"/>
  <c r="Y15" i="4"/>
  <c r="X15" i="4"/>
  <c r="W15" i="4"/>
  <c r="V15" i="4"/>
  <c r="U15" i="4"/>
  <c r="T15" i="4"/>
  <c r="S15" i="4"/>
  <c r="Q15" i="4"/>
  <c r="P15" i="4"/>
  <c r="O15" i="4"/>
  <c r="J15" i="4"/>
  <c r="I15" i="4"/>
  <c r="H15" i="4"/>
  <c r="D15" i="4"/>
  <c r="M15" i="4" s="1"/>
  <c r="AO14" i="4"/>
  <c r="AN14" i="4"/>
  <c r="AM14" i="4"/>
  <c r="AI14" i="4"/>
  <c r="AH14" i="4"/>
  <c r="AG14" i="4"/>
  <c r="AF14" i="4"/>
  <c r="AE14" i="4"/>
  <c r="AD14" i="4"/>
  <c r="AC14" i="4"/>
  <c r="Z14" i="4"/>
  <c r="Y14" i="4"/>
  <c r="X14" i="4"/>
  <c r="W14" i="4"/>
  <c r="V14" i="4"/>
  <c r="U14" i="4"/>
  <c r="T14" i="4"/>
  <c r="S14" i="4"/>
  <c r="Q14" i="4"/>
  <c r="P14" i="4"/>
  <c r="O14" i="4"/>
  <c r="J14" i="4"/>
  <c r="I14" i="4"/>
  <c r="H14" i="4"/>
  <c r="D14" i="4"/>
  <c r="N14" i="4" s="1"/>
  <c r="AO13" i="4"/>
  <c r="AN13" i="4"/>
  <c r="AM13" i="4"/>
  <c r="AI13" i="4"/>
  <c r="AH13" i="4"/>
  <c r="AG13" i="4"/>
  <c r="AF13" i="4"/>
  <c r="AE13" i="4"/>
  <c r="AD13" i="4"/>
  <c r="AC13" i="4"/>
  <c r="Z13" i="4"/>
  <c r="Y13" i="4"/>
  <c r="X13" i="4"/>
  <c r="W13" i="4"/>
  <c r="V13" i="4"/>
  <c r="U13" i="4"/>
  <c r="T13" i="4"/>
  <c r="S13" i="4"/>
  <c r="Q13" i="4"/>
  <c r="P13" i="4"/>
  <c r="O13" i="4"/>
  <c r="J13" i="4"/>
  <c r="I13" i="4"/>
  <c r="H13" i="4"/>
  <c r="K13" i="4" s="1"/>
  <c r="L13" i="4" s="1"/>
  <c r="D13" i="4"/>
  <c r="N13" i="4" s="1"/>
  <c r="AO12" i="4"/>
  <c r="AN12" i="4"/>
  <c r="AM12" i="4"/>
  <c r="AI12" i="4"/>
  <c r="AH12" i="4"/>
  <c r="AG12" i="4"/>
  <c r="AF12" i="4"/>
  <c r="AE12" i="4"/>
  <c r="AD12" i="4"/>
  <c r="AC12" i="4"/>
  <c r="Z12" i="4"/>
  <c r="Y12" i="4"/>
  <c r="X12" i="4"/>
  <c r="W12" i="4"/>
  <c r="V12" i="4"/>
  <c r="U12" i="4"/>
  <c r="T12" i="4"/>
  <c r="S12" i="4"/>
  <c r="Q12" i="4"/>
  <c r="P12" i="4"/>
  <c r="O12" i="4"/>
  <c r="N12" i="4"/>
  <c r="J12" i="4"/>
  <c r="M12" i="4" s="1"/>
  <c r="I12" i="4"/>
  <c r="H12" i="4"/>
  <c r="D12" i="4"/>
  <c r="AO11" i="4"/>
  <c r="AN11" i="4"/>
  <c r="AM11" i="4"/>
  <c r="AI11" i="4"/>
  <c r="AH11" i="4"/>
  <c r="AG11" i="4"/>
  <c r="AF11" i="4"/>
  <c r="AE11" i="4"/>
  <c r="AD11" i="4"/>
  <c r="AC11" i="4"/>
  <c r="Z11" i="4"/>
  <c r="Y11" i="4"/>
  <c r="X11" i="4"/>
  <c r="W11" i="4"/>
  <c r="V11" i="4"/>
  <c r="U11" i="4"/>
  <c r="T11" i="4"/>
  <c r="S11" i="4"/>
  <c r="Q11" i="4"/>
  <c r="P11" i="4"/>
  <c r="O11" i="4"/>
  <c r="J11" i="4"/>
  <c r="I11" i="4"/>
  <c r="H11" i="4"/>
  <c r="D11" i="4"/>
  <c r="AO10" i="4"/>
  <c r="AN10" i="4"/>
  <c r="AP10" i="4" s="1"/>
  <c r="AM10" i="4"/>
  <c r="AI10" i="4"/>
  <c r="AH10" i="4"/>
  <c r="AG10" i="4"/>
  <c r="AF10" i="4"/>
  <c r="AE10" i="4"/>
  <c r="AD10" i="4"/>
  <c r="AC10" i="4"/>
  <c r="Z10" i="4"/>
  <c r="Y10" i="4"/>
  <c r="X10" i="4"/>
  <c r="W10" i="4"/>
  <c r="V10" i="4"/>
  <c r="U10" i="4"/>
  <c r="T10" i="4"/>
  <c r="S10" i="4"/>
  <c r="Q10" i="4"/>
  <c r="P10" i="4"/>
  <c r="O10" i="4"/>
  <c r="J10" i="4"/>
  <c r="I10" i="4"/>
  <c r="H10" i="4"/>
  <c r="D10" i="4"/>
  <c r="N10" i="4" s="1"/>
  <c r="AO9" i="4"/>
  <c r="AN9" i="4"/>
  <c r="AM9" i="4"/>
  <c r="AI9" i="4"/>
  <c r="AH9" i="4"/>
  <c r="AG9" i="4"/>
  <c r="AF9" i="4"/>
  <c r="AE9" i="4"/>
  <c r="AD9" i="4"/>
  <c r="AC9" i="4"/>
  <c r="Z9" i="4"/>
  <c r="Y9" i="4"/>
  <c r="X9" i="4"/>
  <c r="W9" i="4"/>
  <c r="V9" i="4"/>
  <c r="U9" i="4"/>
  <c r="T9" i="4"/>
  <c r="S9" i="4"/>
  <c r="Q9" i="4"/>
  <c r="P9" i="4"/>
  <c r="O9" i="4"/>
  <c r="J9" i="4"/>
  <c r="I9" i="4"/>
  <c r="H9" i="4"/>
  <c r="D9" i="4"/>
  <c r="N9" i="4" s="1"/>
  <c r="AO8" i="4"/>
  <c r="AN8" i="4"/>
  <c r="AM8" i="4"/>
  <c r="AI8" i="4"/>
  <c r="AH8" i="4"/>
  <c r="AG8" i="4"/>
  <c r="AF8" i="4"/>
  <c r="AE8" i="4"/>
  <c r="AD8" i="4"/>
  <c r="AC8" i="4"/>
  <c r="Z8" i="4"/>
  <c r="Y8" i="4"/>
  <c r="X8" i="4"/>
  <c r="W8" i="4"/>
  <c r="V8" i="4"/>
  <c r="U8" i="4"/>
  <c r="T8" i="4"/>
  <c r="S8" i="4"/>
  <c r="Q8" i="4"/>
  <c r="P8" i="4"/>
  <c r="O8" i="4"/>
  <c r="J8" i="4"/>
  <c r="M8" i="4" s="1"/>
  <c r="I8" i="4"/>
  <c r="H8" i="4"/>
  <c r="K8" i="4" s="1"/>
  <c r="L8" i="4" s="1"/>
  <c r="D8" i="4"/>
  <c r="N8" i="4" s="1"/>
  <c r="AO7" i="4"/>
  <c r="AN7" i="4"/>
  <c r="AM7" i="4"/>
  <c r="AI7" i="4"/>
  <c r="AH7" i="4"/>
  <c r="AG7" i="4"/>
  <c r="AF7" i="4"/>
  <c r="AE7" i="4"/>
  <c r="AD7" i="4"/>
  <c r="AC7" i="4"/>
  <c r="Z7" i="4"/>
  <c r="Y7" i="4"/>
  <c r="X7" i="4"/>
  <c r="W7" i="4"/>
  <c r="V7" i="4"/>
  <c r="U7" i="4"/>
  <c r="T7" i="4"/>
  <c r="S7" i="4"/>
  <c r="Q7" i="4"/>
  <c r="P7" i="4"/>
  <c r="O7" i="4"/>
  <c r="J7" i="4"/>
  <c r="I7" i="4"/>
  <c r="H7" i="4"/>
  <c r="G7" i="4"/>
  <c r="F7" i="4"/>
  <c r="E7" i="4"/>
  <c r="AJ15" i="4" l="1"/>
  <c r="M18" i="4"/>
  <c r="AP19" i="4"/>
  <c r="AJ32" i="4"/>
  <c r="AP32" i="4"/>
  <c r="M34" i="4"/>
  <c r="K35" i="4"/>
  <c r="L35" i="4" s="1"/>
  <c r="K44" i="4"/>
  <c r="L44" i="4" s="1"/>
  <c r="AJ45" i="4"/>
  <c r="AP9" i="4"/>
  <c r="AJ10" i="4"/>
  <c r="AJ28" i="4"/>
  <c r="AP28" i="4"/>
  <c r="K32" i="4"/>
  <c r="L32" i="4" s="1"/>
  <c r="M41" i="4"/>
  <c r="AJ43" i="4"/>
  <c r="AP46" i="4"/>
  <c r="AJ11" i="4"/>
  <c r="AJ16" i="4"/>
  <c r="AP16" i="4"/>
  <c r="AJ20" i="4"/>
  <c r="AP20" i="4"/>
  <c r="L24" i="4"/>
  <c r="AJ36" i="4"/>
  <c r="AK36" i="4" s="1"/>
  <c r="AP36" i="4"/>
  <c r="AJ47" i="4"/>
  <c r="D7" i="4"/>
  <c r="R8" i="4"/>
  <c r="AJ9" i="4"/>
  <c r="M11" i="4"/>
  <c r="K16" i="4"/>
  <c r="L16" i="4" s="1"/>
  <c r="AJ17" i="4"/>
  <c r="AK17" i="4" s="1"/>
  <c r="AA18" i="4"/>
  <c r="N19" i="4"/>
  <c r="N23" i="4"/>
  <c r="M25" i="4"/>
  <c r="AP25" i="4"/>
  <c r="AJ29" i="4"/>
  <c r="AP33" i="4"/>
  <c r="N35" i="4"/>
  <c r="AJ35" i="4"/>
  <c r="AJ37" i="4"/>
  <c r="N40" i="4"/>
  <c r="AJ41" i="4"/>
  <c r="M44" i="4"/>
  <c r="AJ7" i="4"/>
  <c r="N15" i="4"/>
  <c r="M17" i="4"/>
  <c r="AP17" i="4"/>
  <c r="AJ21" i="4"/>
  <c r="AJ25" i="4"/>
  <c r="M28" i="4"/>
  <c r="AP29" i="4"/>
  <c r="N32" i="4"/>
  <c r="AJ33" i="4"/>
  <c r="AP37" i="4"/>
  <c r="AJ13" i="4"/>
  <c r="M20" i="4"/>
  <c r="N24" i="4"/>
  <c r="K37" i="4"/>
  <c r="L37" i="4" s="1"/>
  <c r="AJ39" i="4"/>
  <c r="N41" i="4"/>
  <c r="M43" i="4"/>
  <c r="M46" i="4"/>
  <c r="AJ49" i="4"/>
  <c r="K7" i="4"/>
  <c r="AJ14" i="4"/>
  <c r="AP14" i="4"/>
  <c r="N16" i="4"/>
  <c r="M27" i="4"/>
  <c r="AJ27" i="4"/>
  <c r="AJ31" i="4"/>
  <c r="N33" i="4"/>
  <c r="R38" i="4"/>
  <c r="M39" i="4"/>
  <c r="K43" i="4"/>
  <c r="L43" i="4" s="1"/>
  <c r="K49" i="4"/>
  <c r="L49" i="4" s="1"/>
  <c r="AP7" i="4"/>
  <c r="AJ8" i="4"/>
  <c r="AP8" i="4"/>
  <c r="M10" i="4"/>
  <c r="K11" i="4"/>
  <c r="L11" i="4" s="1"/>
  <c r="R11" i="4"/>
  <c r="K14" i="4"/>
  <c r="K17" i="4"/>
  <c r="L17" i="4" s="1"/>
  <c r="R17" i="4"/>
  <c r="K25" i="4"/>
  <c r="L25" i="4" s="1"/>
  <c r="R25" i="4"/>
  <c r="AA25" i="4" s="1"/>
  <c r="K33" i="4"/>
  <c r="L33" i="4" s="1"/>
  <c r="R33" i="4"/>
  <c r="K41" i="4"/>
  <c r="L41" i="4" s="1"/>
  <c r="R41" i="4"/>
  <c r="M47" i="4"/>
  <c r="R48" i="4"/>
  <c r="AA48" i="4" s="1"/>
  <c r="R14" i="4"/>
  <c r="R22" i="4"/>
  <c r="AA22" i="4" s="1"/>
  <c r="R30" i="4"/>
  <c r="R47" i="4"/>
  <c r="AP11" i="4"/>
  <c r="M9" i="4"/>
  <c r="R10" i="4"/>
  <c r="AJ12" i="4"/>
  <c r="AP12" i="4"/>
  <c r="M14" i="4"/>
  <c r="K15" i="4"/>
  <c r="L15" i="4" s="1"/>
  <c r="R15" i="4"/>
  <c r="M22" i="4"/>
  <c r="K23" i="4"/>
  <c r="L23" i="4" s="1"/>
  <c r="R23" i="4"/>
  <c r="M30" i="4"/>
  <c r="K31" i="4"/>
  <c r="L31" i="4" s="1"/>
  <c r="R31" i="4"/>
  <c r="M38" i="4"/>
  <c r="K39" i="4"/>
  <c r="L39" i="4" s="1"/>
  <c r="R39" i="4"/>
  <c r="L42" i="4"/>
  <c r="AP47" i="4"/>
  <c r="K9" i="4"/>
  <c r="L9" i="4" s="1"/>
  <c r="R9" i="4"/>
  <c r="AA9" i="4" s="1"/>
  <c r="N11" i="4"/>
  <c r="K12" i="4"/>
  <c r="L12" i="4" s="1"/>
  <c r="AP15" i="4"/>
  <c r="N17" i="4"/>
  <c r="K18" i="4"/>
  <c r="L18" i="4" s="1"/>
  <c r="AJ18" i="4"/>
  <c r="AP18" i="4"/>
  <c r="R20" i="4"/>
  <c r="M21" i="4"/>
  <c r="AP23" i="4"/>
  <c r="N25" i="4"/>
  <c r="K26" i="4"/>
  <c r="L26" i="4" s="1"/>
  <c r="AJ26" i="4"/>
  <c r="AP26" i="4"/>
  <c r="R28" i="4"/>
  <c r="M29" i="4"/>
  <c r="AP31" i="4"/>
  <c r="K34" i="4"/>
  <c r="L34" i="4" s="1"/>
  <c r="AJ34" i="4"/>
  <c r="AP34" i="4"/>
  <c r="R36" i="4"/>
  <c r="M37" i="4"/>
  <c r="AP39" i="4"/>
  <c r="AJ42" i="4"/>
  <c r="AP42" i="4"/>
  <c r="M45" i="4"/>
  <c r="R46" i="4"/>
  <c r="AJ48" i="4"/>
  <c r="AP48" i="4"/>
  <c r="M13" i="4"/>
  <c r="K21" i="4"/>
  <c r="L21" i="4" s="1"/>
  <c r="R21" i="4"/>
  <c r="AA21" i="4" s="1"/>
  <c r="K29" i="4"/>
  <c r="L29" i="4" s="1"/>
  <c r="R29" i="4"/>
  <c r="AA29" i="4" s="1"/>
  <c r="R37" i="4"/>
  <c r="AA37" i="4" s="1"/>
  <c r="K45" i="4"/>
  <c r="L45" i="4" s="1"/>
  <c r="R45" i="4"/>
  <c r="AA45" i="4" s="1"/>
  <c r="N47" i="4"/>
  <c r="K48" i="4"/>
  <c r="L48" i="4" s="1"/>
  <c r="AA11" i="4"/>
  <c r="R13" i="4"/>
  <c r="AA13" i="4" s="1"/>
  <c r="AA17" i="4"/>
  <c r="AB17" i="4" s="1"/>
  <c r="AJ24" i="4"/>
  <c r="R26" i="4"/>
  <c r="AA26" i="4" s="1"/>
  <c r="R34" i="4"/>
  <c r="AA34" i="4" s="1"/>
  <c r="N39" i="4"/>
  <c r="K40" i="4"/>
  <c r="L40" i="4" s="1"/>
  <c r="AJ40" i="4"/>
  <c r="AP40" i="4"/>
  <c r="R42" i="4"/>
  <c r="AA42" i="4" s="1"/>
  <c r="AP45" i="4"/>
  <c r="M49" i="4"/>
  <c r="R7" i="4"/>
  <c r="AA7" i="4" s="1"/>
  <c r="AA8" i="4"/>
  <c r="K10" i="4"/>
  <c r="L10" i="4" s="1"/>
  <c r="AP13" i="4"/>
  <c r="K19" i="4"/>
  <c r="L19" i="4" s="1"/>
  <c r="R19" i="4"/>
  <c r="AA19" i="4" s="1"/>
  <c r="L27" i="4"/>
  <c r="R27" i="4"/>
  <c r="R35" i="4"/>
  <c r="AA35" i="4" s="1"/>
  <c r="R43" i="4"/>
  <c r="AA43" i="4" s="1"/>
  <c r="R44" i="4"/>
  <c r="AA44" i="4" s="1"/>
  <c r="AJ46" i="4"/>
  <c r="R49" i="4"/>
  <c r="R12" i="4"/>
  <c r="L14" i="4"/>
  <c r="AA15" i="4"/>
  <c r="AK15" i="4" s="1"/>
  <c r="R16" i="4"/>
  <c r="AA16" i="4" s="1"/>
  <c r="AA20" i="4"/>
  <c r="AL20" i="4" s="1"/>
  <c r="K22" i="4"/>
  <c r="L22" i="4" s="1"/>
  <c r="AJ22" i="4"/>
  <c r="R24" i="4"/>
  <c r="AP27" i="4"/>
  <c r="AA28" i="4"/>
  <c r="AL28" i="4" s="1"/>
  <c r="K30" i="4"/>
  <c r="L30" i="4" s="1"/>
  <c r="AJ30" i="4"/>
  <c r="AP30" i="4"/>
  <c r="R32" i="4"/>
  <c r="AP35" i="4"/>
  <c r="AA36" i="4"/>
  <c r="N37" i="4"/>
  <c r="K38" i="4"/>
  <c r="L38" i="4" s="1"/>
  <c r="AJ38" i="4"/>
  <c r="AP38" i="4"/>
  <c r="R40" i="4"/>
  <c r="AA40" i="4" s="1"/>
  <c r="N42" i="4"/>
  <c r="AP43" i="4"/>
  <c r="N45" i="4"/>
  <c r="K46" i="4"/>
  <c r="L46" i="4" s="1"/>
  <c r="N48" i="4"/>
  <c r="AA23" i="4"/>
  <c r="AA31" i="4"/>
  <c r="AL36" i="4"/>
  <c r="AB36" i="4"/>
  <c r="AA39" i="4"/>
  <c r="AA12" i="4"/>
  <c r="AA10" i="4"/>
  <c r="AA24" i="4"/>
  <c r="AA27" i="4"/>
  <c r="AA32" i="4"/>
  <c r="L7" i="4"/>
  <c r="AA46" i="4"/>
  <c r="AA49" i="4"/>
  <c r="AL11" i="4"/>
  <c r="AB11" i="4"/>
  <c r="AK11" i="4"/>
  <c r="AA14" i="4"/>
  <c r="AA30" i="4"/>
  <c r="AA33" i="4"/>
  <c r="AA38" i="4"/>
  <c r="AA41" i="4"/>
  <c r="AL18" i="4"/>
  <c r="AK18" i="4"/>
  <c r="AB18" i="4"/>
  <c r="AL8" i="4"/>
  <c r="AK8" i="4"/>
  <c r="AB8" i="4"/>
  <c r="AA47" i="4"/>
  <c r="AK28" i="4"/>
  <c r="AB28" i="4"/>
  <c r="M7" i="4"/>
  <c r="N7" i="4"/>
  <c r="AL48" i="4" l="1"/>
  <c r="AB48" i="4"/>
  <c r="AK48" i="4"/>
  <c r="AL15" i="4"/>
  <c r="AB15" i="4"/>
  <c r="AB26" i="4"/>
  <c r="AK26" i="4"/>
  <c r="AL26" i="4"/>
  <c r="AB37" i="4"/>
  <c r="AL37" i="4"/>
  <c r="AK37" i="4"/>
  <c r="AL42" i="4"/>
  <c r="AK42" i="4"/>
  <c r="AB42" i="4"/>
  <c r="AL29" i="4"/>
  <c r="AK29" i="4"/>
  <c r="AB29" i="4"/>
  <c r="AB13" i="4"/>
  <c r="AL13" i="4"/>
  <c r="AK13" i="4"/>
  <c r="AB21" i="4"/>
  <c r="AL21" i="4"/>
  <c r="AK21" i="4"/>
  <c r="AB34" i="4"/>
  <c r="AL34" i="4"/>
  <c r="AK34" i="4"/>
  <c r="AK45" i="4"/>
  <c r="AB45" i="4"/>
  <c r="AL45" i="4"/>
  <c r="AB20" i="4"/>
  <c r="AK20" i="4"/>
  <c r="AL17" i="4"/>
  <c r="AL41" i="4"/>
  <c r="AK41" i="4"/>
  <c r="AB41" i="4"/>
  <c r="AB19" i="4"/>
  <c r="AL19" i="4"/>
  <c r="AK19" i="4"/>
  <c r="AL9" i="4"/>
  <c r="AB9" i="4"/>
  <c r="AK9" i="4"/>
  <c r="AL44" i="4"/>
  <c r="AK44" i="4"/>
  <c r="AB44" i="4"/>
  <c r="AB39" i="4"/>
  <c r="AL39" i="4"/>
  <c r="AK39" i="4"/>
  <c r="AB47" i="4"/>
  <c r="AL47" i="4"/>
  <c r="AK47" i="4"/>
  <c r="AL38" i="4"/>
  <c r="AK38" i="4"/>
  <c r="AB38" i="4"/>
  <c r="AL14" i="4"/>
  <c r="AB14" i="4"/>
  <c r="AK14" i="4"/>
  <c r="AL40" i="4"/>
  <c r="AK40" i="4"/>
  <c r="AB40" i="4"/>
  <c r="AL33" i="4"/>
  <c r="AK33" i="4"/>
  <c r="AB33" i="4"/>
  <c r="AB35" i="4"/>
  <c r="AL35" i="4"/>
  <c r="AK35" i="4"/>
  <c r="AL7" i="4"/>
  <c r="AB7" i="4"/>
  <c r="AK7" i="4"/>
  <c r="AL30" i="4"/>
  <c r="AK30" i="4"/>
  <c r="AB30" i="4"/>
  <c r="AL49" i="4"/>
  <c r="AK49" i="4"/>
  <c r="AB49" i="4"/>
  <c r="AL32" i="4"/>
  <c r="AK32" i="4"/>
  <c r="AB32" i="4"/>
  <c r="AL31" i="4"/>
  <c r="AK31" i="4"/>
  <c r="AB31" i="4"/>
  <c r="AL10" i="4"/>
  <c r="AK10" i="4"/>
  <c r="AB10" i="4"/>
  <c r="AL43" i="4"/>
  <c r="AK43" i="4"/>
  <c r="AB43" i="4"/>
  <c r="AB25" i="4"/>
  <c r="AL25" i="4"/>
  <c r="AK25" i="4"/>
  <c r="AL46" i="4"/>
  <c r="AK46" i="4"/>
  <c r="AB46" i="4"/>
  <c r="AB27" i="4"/>
  <c r="AL27" i="4"/>
  <c r="AK27" i="4"/>
  <c r="AL23" i="4"/>
  <c r="AK23" i="4"/>
  <c r="AB23" i="4"/>
  <c r="AL22" i="4"/>
  <c r="AK22" i="4"/>
  <c r="AB22" i="4"/>
  <c r="AL16" i="4"/>
  <c r="AB16" i="4"/>
  <c r="AK16" i="4"/>
  <c r="AL24" i="4"/>
  <c r="AK24" i="4"/>
  <c r="AB24" i="4"/>
  <c r="AL12" i="4"/>
  <c r="AK12" i="4"/>
  <c r="AB12" i="4"/>
  <c r="AO49" i="3" l="1"/>
  <c r="AN49" i="3"/>
  <c r="AM49" i="3"/>
  <c r="AI49" i="3"/>
  <c r="AH49" i="3"/>
  <c r="AG49" i="3"/>
  <c r="AF49" i="3"/>
  <c r="AE49" i="3"/>
  <c r="AD49" i="3"/>
  <c r="AC49" i="3"/>
  <c r="Z49" i="3"/>
  <c r="Y49" i="3"/>
  <c r="X49" i="3"/>
  <c r="W49" i="3"/>
  <c r="V49" i="3"/>
  <c r="U49" i="3"/>
  <c r="T49" i="3"/>
  <c r="S49" i="3"/>
  <c r="Q49" i="3"/>
  <c r="P49" i="3"/>
  <c r="O49" i="3"/>
  <c r="J49" i="3"/>
  <c r="I49" i="3"/>
  <c r="H49" i="3"/>
  <c r="D49" i="3"/>
  <c r="N49" i="3" s="1"/>
  <c r="AO48" i="3"/>
  <c r="AN48" i="3"/>
  <c r="AM48" i="3"/>
  <c r="AI48" i="3"/>
  <c r="AH48" i="3"/>
  <c r="AG48" i="3"/>
  <c r="AF48" i="3"/>
  <c r="AE48" i="3"/>
  <c r="AD48" i="3"/>
  <c r="AC48" i="3"/>
  <c r="Z48" i="3"/>
  <c r="Y48" i="3"/>
  <c r="X48" i="3"/>
  <c r="W48" i="3"/>
  <c r="V48" i="3"/>
  <c r="U48" i="3"/>
  <c r="T48" i="3"/>
  <c r="S48" i="3"/>
  <c r="Q48" i="3"/>
  <c r="P48" i="3"/>
  <c r="O48" i="3"/>
  <c r="J48" i="3"/>
  <c r="I48" i="3"/>
  <c r="K48" i="3" s="1"/>
  <c r="H48" i="3"/>
  <c r="D48" i="3"/>
  <c r="AO47" i="3"/>
  <c r="AN47" i="3"/>
  <c r="AM47" i="3"/>
  <c r="AP47" i="3" s="1"/>
  <c r="AI47" i="3"/>
  <c r="AH47" i="3"/>
  <c r="AG47" i="3"/>
  <c r="AF47" i="3"/>
  <c r="AE47" i="3"/>
  <c r="AD47" i="3"/>
  <c r="AC47" i="3"/>
  <c r="Z47" i="3"/>
  <c r="Y47" i="3"/>
  <c r="X47" i="3"/>
  <c r="W47" i="3"/>
  <c r="V47" i="3"/>
  <c r="U47" i="3"/>
  <c r="T47" i="3"/>
  <c r="S47" i="3"/>
  <c r="Q47" i="3"/>
  <c r="P47" i="3"/>
  <c r="O47" i="3"/>
  <c r="J47" i="3"/>
  <c r="I47" i="3"/>
  <c r="H47" i="3"/>
  <c r="K47" i="3" s="1"/>
  <c r="D47" i="3"/>
  <c r="N47" i="3" s="1"/>
  <c r="AO46" i="3"/>
  <c r="AN46" i="3"/>
  <c r="AM46" i="3"/>
  <c r="AI46" i="3"/>
  <c r="AH46" i="3"/>
  <c r="AG46" i="3"/>
  <c r="AF46" i="3"/>
  <c r="AE46" i="3"/>
  <c r="AD46" i="3"/>
  <c r="AC46" i="3"/>
  <c r="Z46" i="3"/>
  <c r="Y46" i="3"/>
  <c r="X46" i="3"/>
  <c r="W46" i="3"/>
  <c r="V46" i="3"/>
  <c r="U46" i="3"/>
  <c r="T46" i="3"/>
  <c r="S46" i="3"/>
  <c r="Q46" i="3"/>
  <c r="P46" i="3"/>
  <c r="O46" i="3"/>
  <c r="J46" i="3"/>
  <c r="I46" i="3"/>
  <c r="H46" i="3"/>
  <c r="D46" i="3"/>
  <c r="AO45" i="3"/>
  <c r="AN45" i="3"/>
  <c r="AM45" i="3"/>
  <c r="AI45" i="3"/>
  <c r="AH45" i="3"/>
  <c r="AG45" i="3"/>
  <c r="AF45" i="3"/>
  <c r="AE45" i="3"/>
  <c r="AD45" i="3"/>
  <c r="AC45" i="3"/>
  <c r="Z45" i="3"/>
  <c r="Y45" i="3"/>
  <c r="X45" i="3"/>
  <c r="W45" i="3"/>
  <c r="V45" i="3"/>
  <c r="U45" i="3"/>
  <c r="T45" i="3"/>
  <c r="S45" i="3"/>
  <c r="Q45" i="3"/>
  <c r="P45" i="3"/>
  <c r="O45" i="3"/>
  <c r="K45" i="3"/>
  <c r="J45" i="3"/>
  <c r="I45" i="3"/>
  <c r="H45" i="3"/>
  <c r="D45" i="3"/>
  <c r="N45" i="3" s="1"/>
  <c r="AO44" i="3"/>
  <c r="AN44" i="3"/>
  <c r="AM44" i="3"/>
  <c r="AI44" i="3"/>
  <c r="AH44" i="3"/>
  <c r="AG44" i="3"/>
  <c r="AF44" i="3"/>
  <c r="AE44" i="3"/>
  <c r="AD44" i="3"/>
  <c r="AC44" i="3"/>
  <c r="Z44" i="3"/>
  <c r="Y44" i="3"/>
  <c r="X44" i="3"/>
  <c r="W44" i="3"/>
  <c r="V44" i="3"/>
  <c r="U44" i="3"/>
  <c r="T44" i="3"/>
  <c r="S44" i="3"/>
  <c r="Q44" i="3"/>
  <c r="P44" i="3"/>
  <c r="O44" i="3"/>
  <c r="J44" i="3"/>
  <c r="I44" i="3"/>
  <c r="H44" i="3"/>
  <c r="D44" i="3"/>
  <c r="AO43" i="3"/>
  <c r="AN43" i="3"/>
  <c r="AM43" i="3"/>
  <c r="AI43" i="3"/>
  <c r="AH43" i="3"/>
  <c r="AG43" i="3"/>
  <c r="AF43" i="3"/>
  <c r="AE43" i="3"/>
  <c r="AD43" i="3"/>
  <c r="AC43" i="3"/>
  <c r="Z43" i="3"/>
  <c r="Y43" i="3"/>
  <c r="X43" i="3"/>
  <c r="W43" i="3"/>
  <c r="V43" i="3"/>
  <c r="U43" i="3"/>
  <c r="T43" i="3"/>
  <c r="S43" i="3"/>
  <c r="Q43" i="3"/>
  <c r="P43" i="3"/>
  <c r="O43" i="3"/>
  <c r="J43" i="3"/>
  <c r="I43" i="3"/>
  <c r="H43" i="3"/>
  <c r="D43" i="3"/>
  <c r="N43" i="3" s="1"/>
  <c r="AO42" i="3"/>
  <c r="AN42" i="3"/>
  <c r="AM42" i="3"/>
  <c r="AI42" i="3"/>
  <c r="AH42" i="3"/>
  <c r="AG42" i="3"/>
  <c r="AF42" i="3"/>
  <c r="AE42" i="3"/>
  <c r="AD42" i="3"/>
  <c r="AC42" i="3"/>
  <c r="Z42" i="3"/>
  <c r="Y42" i="3"/>
  <c r="X42" i="3"/>
  <c r="W42" i="3"/>
  <c r="V42" i="3"/>
  <c r="U42" i="3"/>
  <c r="T42" i="3"/>
  <c r="S42" i="3"/>
  <c r="Q42" i="3"/>
  <c r="P42" i="3"/>
  <c r="O42" i="3"/>
  <c r="J42" i="3"/>
  <c r="I42" i="3"/>
  <c r="H42" i="3"/>
  <c r="K42" i="3" s="1"/>
  <c r="D42" i="3"/>
  <c r="AO41" i="3"/>
  <c r="AN41" i="3"/>
  <c r="AM41" i="3"/>
  <c r="AI41" i="3"/>
  <c r="AH41" i="3"/>
  <c r="AG41" i="3"/>
  <c r="AF41" i="3"/>
  <c r="AE41" i="3"/>
  <c r="AD41" i="3"/>
  <c r="AC41" i="3"/>
  <c r="Z41" i="3"/>
  <c r="Y41" i="3"/>
  <c r="X41" i="3"/>
  <c r="W41" i="3"/>
  <c r="V41" i="3"/>
  <c r="U41" i="3"/>
  <c r="T41" i="3"/>
  <c r="S41" i="3"/>
  <c r="Q41" i="3"/>
  <c r="P41" i="3"/>
  <c r="O41" i="3"/>
  <c r="J41" i="3"/>
  <c r="I41" i="3"/>
  <c r="H41" i="3"/>
  <c r="D41" i="3"/>
  <c r="N41" i="3" s="1"/>
  <c r="AO40" i="3"/>
  <c r="AN40" i="3"/>
  <c r="AM40" i="3"/>
  <c r="AP40" i="3" s="1"/>
  <c r="AI40" i="3"/>
  <c r="AH40" i="3"/>
  <c r="AG40" i="3"/>
  <c r="AF40" i="3"/>
  <c r="AE40" i="3"/>
  <c r="AD40" i="3"/>
  <c r="AC40" i="3"/>
  <c r="Z40" i="3"/>
  <c r="Y40" i="3"/>
  <c r="X40" i="3"/>
  <c r="W40" i="3"/>
  <c r="V40" i="3"/>
  <c r="U40" i="3"/>
  <c r="T40" i="3"/>
  <c r="S40" i="3"/>
  <c r="Q40" i="3"/>
  <c r="P40" i="3"/>
  <c r="O40" i="3"/>
  <c r="J40" i="3"/>
  <c r="I40" i="3"/>
  <c r="H40" i="3"/>
  <c r="K40" i="3" s="1"/>
  <c r="D40" i="3"/>
  <c r="AO39" i="3"/>
  <c r="AN39" i="3"/>
  <c r="AM39" i="3"/>
  <c r="AI39" i="3"/>
  <c r="AH39" i="3"/>
  <c r="AG39" i="3"/>
  <c r="AF39" i="3"/>
  <c r="AE39" i="3"/>
  <c r="AD39" i="3"/>
  <c r="AC39" i="3"/>
  <c r="Z39" i="3"/>
  <c r="Y39" i="3"/>
  <c r="X39" i="3"/>
  <c r="W39" i="3"/>
  <c r="V39" i="3"/>
  <c r="U39" i="3"/>
  <c r="T39" i="3"/>
  <c r="S39" i="3"/>
  <c r="Q39" i="3"/>
  <c r="P39" i="3"/>
  <c r="O39" i="3"/>
  <c r="J39" i="3"/>
  <c r="I39" i="3"/>
  <c r="H39" i="3"/>
  <c r="D39" i="3"/>
  <c r="N39" i="3" s="1"/>
  <c r="AO38" i="3"/>
  <c r="AN38" i="3"/>
  <c r="AM38" i="3"/>
  <c r="AI38" i="3"/>
  <c r="AH38" i="3"/>
  <c r="AG38" i="3"/>
  <c r="AF38" i="3"/>
  <c r="AE38" i="3"/>
  <c r="AD38" i="3"/>
  <c r="AC38" i="3"/>
  <c r="Z38" i="3"/>
  <c r="Y38" i="3"/>
  <c r="X38" i="3"/>
  <c r="W38" i="3"/>
  <c r="V38" i="3"/>
  <c r="U38" i="3"/>
  <c r="T38" i="3"/>
  <c r="S38" i="3"/>
  <c r="Q38" i="3"/>
  <c r="P38" i="3"/>
  <c r="O38" i="3"/>
  <c r="J38" i="3"/>
  <c r="K38" i="3" s="1"/>
  <c r="I38" i="3"/>
  <c r="H38" i="3"/>
  <c r="D38" i="3"/>
  <c r="AO37" i="3"/>
  <c r="AN37" i="3"/>
  <c r="AM37" i="3"/>
  <c r="AI37" i="3"/>
  <c r="AH37" i="3"/>
  <c r="AG37" i="3"/>
  <c r="AF37" i="3"/>
  <c r="AE37" i="3"/>
  <c r="AD37" i="3"/>
  <c r="AC37" i="3"/>
  <c r="Z37" i="3"/>
  <c r="Y37" i="3"/>
  <c r="X37" i="3"/>
  <c r="W37" i="3"/>
  <c r="V37" i="3"/>
  <c r="U37" i="3"/>
  <c r="T37" i="3"/>
  <c r="S37" i="3"/>
  <c r="Q37" i="3"/>
  <c r="P37" i="3"/>
  <c r="O37" i="3"/>
  <c r="J37" i="3"/>
  <c r="I37" i="3"/>
  <c r="H37" i="3"/>
  <c r="K37" i="3" s="1"/>
  <c r="D37" i="3"/>
  <c r="N37" i="3" s="1"/>
  <c r="AO36" i="3"/>
  <c r="AN36" i="3"/>
  <c r="AM36" i="3"/>
  <c r="AI36" i="3"/>
  <c r="AH36" i="3"/>
  <c r="AG36" i="3"/>
  <c r="AF36" i="3"/>
  <c r="AE36" i="3"/>
  <c r="AD36" i="3"/>
  <c r="AC36" i="3"/>
  <c r="Z36" i="3"/>
  <c r="Y36" i="3"/>
  <c r="X36" i="3"/>
  <c r="W36" i="3"/>
  <c r="V36" i="3"/>
  <c r="U36" i="3"/>
  <c r="T36" i="3"/>
  <c r="S36" i="3"/>
  <c r="Q36" i="3"/>
  <c r="P36" i="3"/>
  <c r="O36" i="3"/>
  <c r="J36" i="3"/>
  <c r="I36" i="3"/>
  <c r="H36" i="3"/>
  <c r="K36" i="3" s="1"/>
  <c r="D36" i="3"/>
  <c r="AO35" i="3"/>
  <c r="AN35" i="3"/>
  <c r="AM35" i="3"/>
  <c r="AI35" i="3"/>
  <c r="AH35" i="3"/>
  <c r="AG35" i="3"/>
  <c r="AF35" i="3"/>
  <c r="AE35" i="3"/>
  <c r="AD35" i="3"/>
  <c r="AC35" i="3"/>
  <c r="Z35" i="3"/>
  <c r="Y35" i="3"/>
  <c r="X35" i="3"/>
  <c r="W35" i="3"/>
  <c r="V35" i="3"/>
  <c r="U35" i="3"/>
  <c r="T35" i="3"/>
  <c r="S35" i="3"/>
  <c r="Q35" i="3"/>
  <c r="P35" i="3"/>
  <c r="O35" i="3"/>
  <c r="J35" i="3"/>
  <c r="I35" i="3"/>
  <c r="H35" i="3"/>
  <c r="D35" i="3"/>
  <c r="N35" i="3" s="1"/>
  <c r="AO34" i="3"/>
  <c r="AN34" i="3"/>
  <c r="AM34" i="3"/>
  <c r="AI34" i="3"/>
  <c r="AH34" i="3"/>
  <c r="AG34" i="3"/>
  <c r="AF34" i="3"/>
  <c r="AE34" i="3"/>
  <c r="AD34" i="3"/>
  <c r="AC34" i="3"/>
  <c r="Z34" i="3"/>
  <c r="Y34" i="3"/>
  <c r="X34" i="3"/>
  <c r="W34" i="3"/>
  <c r="V34" i="3"/>
  <c r="U34" i="3"/>
  <c r="T34" i="3"/>
  <c r="S34" i="3"/>
  <c r="Q34" i="3"/>
  <c r="P34" i="3"/>
  <c r="O34" i="3"/>
  <c r="J34" i="3"/>
  <c r="I34" i="3"/>
  <c r="K34" i="3" s="1"/>
  <c r="H34" i="3"/>
  <c r="D34" i="3"/>
  <c r="AO33" i="3"/>
  <c r="AN33" i="3"/>
  <c r="AM33" i="3"/>
  <c r="AP33" i="3" s="1"/>
  <c r="AI33" i="3"/>
  <c r="AH33" i="3"/>
  <c r="AG33" i="3"/>
  <c r="AF33" i="3"/>
  <c r="AE33" i="3"/>
  <c r="AD33" i="3"/>
  <c r="AC33" i="3"/>
  <c r="Z33" i="3"/>
  <c r="Y33" i="3"/>
  <c r="X33" i="3"/>
  <c r="W33" i="3"/>
  <c r="V33" i="3"/>
  <c r="U33" i="3"/>
  <c r="T33" i="3"/>
  <c r="S33" i="3"/>
  <c r="Q33" i="3"/>
  <c r="P33" i="3"/>
  <c r="O33" i="3"/>
  <c r="J33" i="3"/>
  <c r="I33" i="3"/>
  <c r="H33" i="3"/>
  <c r="K33" i="3" s="1"/>
  <c r="D33" i="3"/>
  <c r="N33" i="3" s="1"/>
  <c r="AO32" i="3"/>
  <c r="AN32" i="3"/>
  <c r="AM32" i="3"/>
  <c r="AI32" i="3"/>
  <c r="AH32" i="3"/>
  <c r="AG32" i="3"/>
  <c r="AF32" i="3"/>
  <c r="AE32" i="3"/>
  <c r="AD32" i="3"/>
  <c r="AC32" i="3"/>
  <c r="Z32" i="3"/>
  <c r="Y32" i="3"/>
  <c r="X32" i="3"/>
  <c r="W32" i="3"/>
  <c r="V32" i="3"/>
  <c r="U32" i="3"/>
  <c r="T32" i="3"/>
  <c r="S32" i="3"/>
  <c r="Q32" i="3"/>
  <c r="P32" i="3"/>
  <c r="O32" i="3"/>
  <c r="J32" i="3"/>
  <c r="I32" i="3"/>
  <c r="H32" i="3"/>
  <c r="D32" i="3"/>
  <c r="AO31" i="3"/>
  <c r="AN31" i="3"/>
  <c r="AM31" i="3"/>
  <c r="AI31" i="3"/>
  <c r="AH31" i="3"/>
  <c r="AG31" i="3"/>
  <c r="AF31" i="3"/>
  <c r="AE31" i="3"/>
  <c r="AD31" i="3"/>
  <c r="AC31" i="3"/>
  <c r="Z31" i="3"/>
  <c r="Y31" i="3"/>
  <c r="X31" i="3"/>
  <c r="W31" i="3"/>
  <c r="V31" i="3"/>
  <c r="U31" i="3"/>
  <c r="T31" i="3"/>
  <c r="S31" i="3"/>
  <c r="Q31" i="3"/>
  <c r="P31" i="3"/>
  <c r="O31" i="3"/>
  <c r="K31" i="3"/>
  <c r="J31" i="3"/>
  <c r="I31" i="3"/>
  <c r="H31" i="3"/>
  <c r="D31" i="3"/>
  <c r="N31" i="3" s="1"/>
  <c r="AO30" i="3"/>
  <c r="AN30" i="3"/>
  <c r="AM30" i="3"/>
  <c r="AI30" i="3"/>
  <c r="AH30" i="3"/>
  <c r="AG30" i="3"/>
  <c r="AF30" i="3"/>
  <c r="AE30" i="3"/>
  <c r="AD30" i="3"/>
  <c r="AC30" i="3"/>
  <c r="Z30" i="3"/>
  <c r="Y30" i="3"/>
  <c r="X30" i="3"/>
  <c r="W30" i="3"/>
  <c r="V30" i="3"/>
  <c r="U30" i="3"/>
  <c r="T30" i="3"/>
  <c r="S30" i="3"/>
  <c r="Q30" i="3"/>
  <c r="P30" i="3"/>
  <c r="O30" i="3"/>
  <c r="J30" i="3"/>
  <c r="I30" i="3"/>
  <c r="H30" i="3"/>
  <c r="K30" i="3" s="1"/>
  <c r="D30" i="3"/>
  <c r="AO29" i="3"/>
  <c r="AN29" i="3"/>
  <c r="AM29" i="3"/>
  <c r="AP29" i="3" s="1"/>
  <c r="AI29" i="3"/>
  <c r="AH29" i="3"/>
  <c r="AG29" i="3"/>
  <c r="AF29" i="3"/>
  <c r="AE29" i="3"/>
  <c r="AD29" i="3"/>
  <c r="AC29" i="3"/>
  <c r="Z29" i="3"/>
  <c r="Y29" i="3"/>
  <c r="X29" i="3"/>
  <c r="W29" i="3"/>
  <c r="V29" i="3"/>
  <c r="U29" i="3"/>
  <c r="T29" i="3"/>
  <c r="S29" i="3"/>
  <c r="Q29" i="3"/>
  <c r="P29" i="3"/>
  <c r="O29" i="3"/>
  <c r="J29" i="3"/>
  <c r="I29" i="3"/>
  <c r="H29" i="3"/>
  <c r="D29" i="3"/>
  <c r="N29" i="3" s="1"/>
  <c r="AO28" i="3"/>
  <c r="AN28" i="3"/>
  <c r="AM28" i="3"/>
  <c r="AI28" i="3"/>
  <c r="AH28" i="3"/>
  <c r="AG28" i="3"/>
  <c r="AF28" i="3"/>
  <c r="AE28" i="3"/>
  <c r="AD28" i="3"/>
  <c r="AC28" i="3"/>
  <c r="Z28" i="3"/>
  <c r="Y28" i="3"/>
  <c r="X28" i="3"/>
  <c r="W28" i="3"/>
  <c r="V28" i="3"/>
  <c r="U28" i="3"/>
  <c r="T28" i="3"/>
  <c r="S28" i="3"/>
  <c r="Q28" i="3"/>
  <c r="P28" i="3"/>
  <c r="O28" i="3"/>
  <c r="J28" i="3"/>
  <c r="I28" i="3"/>
  <c r="H28" i="3"/>
  <c r="K28" i="3" s="1"/>
  <c r="D28" i="3"/>
  <c r="AO27" i="3"/>
  <c r="AN27" i="3"/>
  <c r="AM27" i="3"/>
  <c r="AI27" i="3"/>
  <c r="AH27" i="3"/>
  <c r="AG27" i="3"/>
  <c r="AF27" i="3"/>
  <c r="AE27" i="3"/>
  <c r="AD27" i="3"/>
  <c r="AC27" i="3"/>
  <c r="Z27" i="3"/>
  <c r="Y27" i="3"/>
  <c r="X27" i="3"/>
  <c r="W27" i="3"/>
  <c r="V27" i="3"/>
  <c r="U27" i="3"/>
  <c r="T27" i="3"/>
  <c r="S27" i="3"/>
  <c r="Q27" i="3"/>
  <c r="P27" i="3"/>
  <c r="O27" i="3"/>
  <c r="J27" i="3"/>
  <c r="I27" i="3"/>
  <c r="H27" i="3"/>
  <c r="D27" i="3"/>
  <c r="N27" i="3" s="1"/>
  <c r="AO26" i="3"/>
  <c r="AN26" i="3"/>
  <c r="AM26" i="3"/>
  <c r="AP26" i="3" s="1"/>
  <c r="AI26" i="3"/>
  <c r="AH26" i="3"/>
  <c r="AG26" i="3"/>
  <c r="AF26" i="3"/>
  <c r="AE26" i="3"/>
  <c r="AD26" i="3"/>
  <c r="AC26" i="3"/>
  <c r="Z26" i="3"/>
  <c r="Y26" i="3"/>
  <c r="X26" i="3"/>
  <c r="W26" i="3"/>
  <c r="V26" i="3"/>
  <c r="U26" i="3"/>
  <c r="T26" i="3"/>
  <c r="S26" i="3"/>
  <c r="Q26" i="3"/>
  <c r="P26" i="3"/>
  <c r="O26" i="3"/>
  <c r="J26" i="3"/>
  <c r="I26" i="3"/>
  <c r="K26" i="3" s="1"/>
  <c r="H26" i="3"/>
  <c r="D26" i="3"/>
  <c r="AO25" i="3"/>
  <c r="AN25" i="3"/>
  <c r="AM25" i="3"/>
  <c r="AI25" i="3"/>
  <c r="AH25" i="3"/>
  <c r="AG25" i="3"/>
  <c r="AF25" i="3"/>
  <c r="AE25" i="3"/>
  <c r="AD25" i="3"/>
  <c r="AC25" i="3"/>
  <c r="Z25" i="3"/>
  <c r="Y25" i="3"/>
  <c r="X25" i="3"/>
  <c r="W25" i="3"/>
  <c r="V25" i="3"/>
  <c r="U25" i="3"/>
  <c r="T25" i="3"/>
  <c r="S25" i="3"/>
  <c r="Q25" i="3"/>
  <c r="P25" i="3"/>
  <c r="O25" i="3"/>
  <c r="J25" i="3"/>
  <c r="I25" i="3"/>
  <c r="H25" i="3"/>
  <c r="D25" i="3"/>
  <c r="N25" i="3" s="1"/>
  <c r="AO24" i="3"/>
  <c r="AN24" i="3"/>
  <c r="AM24" i="3"/>
  <c r="AI24" i="3"/>
  <c r="AH24" i="3"/>
  <c r="AG24" i="3"/>
  <c r="AF24" i="3"/>
  <c r="AE24" i="3"/>
  <c r="AD24" i="3"/>
  <c r="AC24" i="3"/>
  <c r="Z24" i="3"/>
  <c r="Y24" i="3"/>
  <c r="X24" i="3"/>
  <c r="W24" i="3"/>
  <c r="V24" i="3"/>
  <c r="U24" i="3"/>
  <c r="T24" i="3"/>
  <c r="S24" i="3"/>
  <c r="Q24" i="3"/>
  <c r="P24" i="3"/>
  <c r="O24" i="3"/>
  <c r="J24" i="3"/>
  <c r="I24" i="3"/>
  <c r="H24" i="3"/>
  <c r="K24" i="3" s="1"/>
  <c r="D24" i="3"/>
  <c r="AO23" i="3"/>
  <c r="AN23" i="3"/>
  <c r="AM23" i="3"/>
  <c r="AI23" i="3"/>
  <c r="AH23" i="3"/>
  <c r="AG23" i="3"/>
  <c r="AF23" i="3"/>
  <c r="AE23" i="3"/>
  <c r="AD23" i="3"/>
  <c r="AC23" i="3"/>
  <c r="Z23" i="3"/>
  <c r="Y23" i="3"/>
  <c r="X23" i="3"/>
  <c r="W23" i="3"/>
  <c r="V23" i="3"/>
  <c r="U23" i="3"/>
  <c r="T23" i="3"/>
  <c r="S23" i="3"/>
  <c r="Q23" i="3"/>
  <c r="P23" i="3"/>
  <c r="O23" i="3"/>
  <c r="J23" i="3"/>
  <c r="I23" i="3"/>
  <c r="K23" i="3" s="1"/>
  <c r="H23" i="3"/>
  <c r="D23" i="3"/>
  <c r="N23" i="3" s="1"/>
  <c r="AO22" i="3"/>
  <c r="AN22" i="3"/>
  <c r="AM22" i="3"/>
  <c r="AI22" i="3"/>
  <c r="AH22" i="3"/>
  <c r="AG22" i="3"/>
  <c r="AF22" i="3"/>
  <c r="AE22" i="3"/>
  <c r="AD22" i="3"/>
  <c r="AC22" i="3"/>
  <c r="Z22" i="3"/>
  <c r="Y22" i="3"/>
  <c r="X22" i="3"/>
  <c r="W22" i="3"/>
  <c r="V22" i="3"/>
  <c r="U22" i="3"/>
  <c r="T22" i="3"/>
  <c r="S22" i="3"/>
  <c r="Q22" i="3"/>
  <c r="P22" i="3"/>
  <c r="O22" i="3"/>
  <c r="J22" i="3"/>
  <c r="I22" i="3"/>
  <c r="H22" i="3"/>
  <c r="D22" i="3"/>
  <c r="AO21" i="3"/>
  <c r="AN21" i="3"/>
  <c r="AM21" i="3"/>
  <c r="AI21" i="3"/>
  <c r="AH21" i="3"/>
  <c r="AG21" i="3"/>
  <c r="AF21" i="3"/>
  <c r="AE21" i="3"/>
  <c r="AD21" i="3"/>
  <c r="AC21" i="3"/>
  <c r="Z21" i="3"/>
  <c r="Y21" i="3"/>
  <c r="X21" i="3"/>
  <c r="W21" i="3"/>
  <c r="V21" i="3"/>
  <c r="U21" i="3"/>
  <c r="T21" i="3"/>
  <c r="S21" i="3"/>
  <c r="Q21" i="3"/>
  <c r="P21" i="3"/>
  <c r="O21" i="3"/>
  <c r="J21" i="3"/>
  <c r="I21" i="3"/>
  <c r="H21" i="3"/>
  <c r="D21" i="3"/>
  <c r="N21" i="3" s="1"/>
  <c r="AO20" i="3"/>
  <c r="AN20" i="3"/>
  <c r="AM20" i="3"/>
  <c r="AI20" i="3"/>
  <c r="AH20" i="3"/>
  <c r="AG20" i="3"/>
  <c r="AF20" i="3"/>
  <c r="AE20" i="3"/>
  <c r="AD20" i="3"/>
  <c r="AC20" i="3"/>
  <c r="Z20" i="3"/>
  <c r="Y20" i="3"/>
  <c r="X20" i="3"/>
  <c r="W20" i="3"/>
  <c r="V20" i="3"/>
  <c r="U20" i="3"/>
  <c r="T20" i="3"/>
  <c r="S20" i="3"/>
  <c r="Q20" i="3"/>
  <c r="P20" i="3"/>
  <c r="O20" i="3"/>
  <c r="J20" i="3"/>
  <c r="I20" i="3"/>
  <c r="H20" i="3"/>
  <c r="K20" i="3" s="1"/>
  <c r="D20" i="3"/>
  <c r="AO19" i="3"/>
  <c r="AN19" i="3"/>
  <c r="AM19" i="3"/>
  <c r="AP19" i="3" s="1"/>
  <c r="AI19" i="3"/>
  <c r="AH19" i="3"/>
  <c r="AG19" i="3"/>
  <c r="AF19" i="3"/>
  <c r="AE19" i="3"/>
  <c r="AD19" i="3"/>
  <c r="AC19" i="3"/>
  <c r="Z19" i="3"/>
  <c r="Y19" i="3"/>
  <c r="X19" i="3"/>
  <c r="W19" i="3"/>
  <c r="V19" i="3"/>
  <c r="U19" i="3"/>
  <c r="T19" i="3"/>
  <c r="S19" i="3"/>
  <c r="Q19" i="3"/>
  <c r="P19" i="3"/>
  <c r="O19" i="3"/>
  <c r="J19" i="3"/>
  <c r="I19" i="3"/>
  <c r="H19" i="3"/>
  <c r="K19" i="3" s="1"/>
  <c r="D19" i="3"/>
  <c r="N19" i="3" s="1"/>
  <c r="AO18" i="3"/>
  <c r="AN18" i="3"/>
  <c r="AM18" i="3"/>
  <c r="AP18" i="3" s="1"/>
  <c r="AI18" i="3"/>
  <c r="AH18" i="3"/>
  <c r="AG18" i="3"/>
  <c r="AF18" i="3"/>
  <c r="AE18" i="3"/>
  <c r="AD18" i="3"/>
  <c r="AC18" i="3"/>
  <c r="Z18" i="3"/>
  <c r="Y18" i="3"/>
  <c r="X18" i="3"/>
  <c r="W18" i="3"/>
  <c r="V18" i="3"/>
  <c r="U18" i="3"/>
  <c r="T18" i="3"/>
  <c r="S18" i="3"/>
  <c r="Q18" i="3"/>
  <c r="P18" i="3"/>
  <c r="O18" i="3"/>
  <c r="J18" i="3"/>
  <c r="I18" i="3"/>
  <c r="H18" i="3"/>
  <c r="K18" i="3" s="1"/>
  <c r="D18" i="3"/>
  <c r="AO17" i="3"/>
  <c r="AN17" i="3"/>
  <c r="AM17" i="3"/>
  <c r="AI17" i="3"/>
  <c r="AH17" i="3"/>
  <c r="AG17" i="3"/>
  <c r="AF17" i="3"/>
  <c r="AE17" i="3"/>
  <c r="AD17" i="3"/>
  <c r="AC17" i="3"/>
  <c r="Z17" i="3"/>
  <c r="Y17" i="3"/>
  <c r="X17" i="3"/>
  <c r="W17" i="3"/>
  <c r="V17" i="3"/>
  <c r="U17" i="3"/>
  <c r="T17" i="3"/>
  <c r="S17" i="3"/>
  <c r="Q17" i="3"/>
  <c r="P17" i="3"/>
  <c r="O17" i="3"/>
  <c r="J17" i="3"/>
  <c r="I17" i="3"/>
  <c r="H17" i="3"/>
  <c r="D17" i="3"/>
  <c r="N17" i="3" s="1"/>
  <c r="AO16" i="3"/>
  <c r="AN16" i="3"/>
  <c r="AM16" i="3"/>
  <c r="AI16" i="3"/>
  <c r="AH16" i="3"/>
  <c r="AG16" i="3"/>
  <c r="AF16" i="3"/>
  <c r="AE16" i="3"/>
  <c r="AD16" i="3"/>
  <c r="AC16" i="3"/>
  <c r="Z16" i="3"/>
  <c r="Y16" i="3"/>
  <c r="X16" i="3"/>
  <c r="W16" i="3"/>
  <c r="V16" i="3"/>
  <c r="U16" i="3"/>
  <c r="T16" i="3"/>
  <c r="S16" i="3"/>
  <c r="Q16" i="3"/>
  <c r="P16" i="3"/>
  <c r="O16" i="3"/>
  <c r="J16" i="3"/>
  <c r="I16" i="3"/>
  <c r="K16" i="3" s="1"/>
  <c r="H16" i="3"/>
  <c r="D16" i="3"/>
  <c r="AO15" i="3"/>
  <c r="AN15" i="3"/>
  <c r="AM15" i="3"/>
  <c r="AI15" i="3"/>
  <c r="AH15" i="3"/>
  <c r="AG15" i="3"/>
  <c r="AF15" i="3"/>
  <c r="AE15" i="3"/>
  <c r="AD15" i="3"/>
  <c r="AC15" i="3"/>
  <c r="AJ15" i="3" s="1"/>
  <c r="Z15" i="3"/>
  <c r="Y15" i="3"/>
  <c r="X15" i="3"/>
  <c r="W15" i="3"/>
  <c r="V15" i="3"/>
  <c r="U15" i="3"/>
  <c r="T15" i="3"/>
  <c r="S15" i="3"/>
  <c r="R15" i="3" s="1"/>
  <c r="AA15" i="3" s="1"/>
  <c r="Q15" i="3"/>
  <c r="P15" i="3"/>
  <c r="O15" i="3"/>
  <c r="J15" i="3"/>
  <c r="I15" i="3"/>
  <c r="K15" i="3" s="1"/>
  <c r="H15" i="3"/>
  <c r="D15" i="3"/>
  <c r="N15" i="3" s="1"/>
  <c r="AO14" i="3"/>
  <c r="AN14" i="3"/>
  <c r="AM14" i="3"/>
  <c r="AP14" i="3" s="1"/>
  <c r="AI14" i="3"/>
  <c r="AH14" i="3"/>
  <c r="AG14" i="3"/>
  <c r="AF14" i="3"/>
  <c r="AE14" i="3"/>
  <c r="AD14" i="3"/>
  <c r="AC14" i="3"/>
  <c r="Z14" i="3"/>
  <c r="Y14" i="3"/>
  <c r="X14" i="3"/>
  <c r="W14" i="3"/>
  <c r="V14" i="3"/>
  <c r="U14" i="3"/>
  <c r="T14" i="3"/>
  <c r="S14" i="3"/>
  <c r="Q14" i="3"/>
  <c r="P14" i="3"/>
  <c r="O14" i="3"/>
  <c r="J14" i="3"/>
  <c r="I14" i="3"/>
  <c r="H14" i="3"/>
  <c r="K14" i="3" s="1"/>
  <c r="D14" i="3"/>
  <c r="AO13" i="3"/>
  <c r="AN13" i="3"/>
  <c r="AM13" i="3"/>
  <c r="AI13" i="3"/>
  <c r="AH13" i="3"/>
  <c r="AG13" i="3"/>
  <c r="AF13" i="3"/>
  <c r="AE13" i="3"/>
  <c r="AD13" i="3"/>
  <c r="AC13" i="3"/>
  <c r="Z13" i="3"/>
  <c r="Y13" i="3"/>
  <c r="X13" i="3"/>
  <c r="W13" i="3"/>
  <c r="V13" i="3"/>
  <c r="U13" i="3"/>
  <c r="T13" i="3"/>
  <c r="S13" i="3"/>
  <c r="Q13" i="3"/>
  <c r="P13" i="3"/>
  <c r="O13" i="3"/>
  <c r="J13" i="3"/>
  <c r="I13" i="3"/>
  <c r="H13" i="3"/>
  <c r="D13" i="3"/>
  <c r="AO12" i="3"/>
  <c r="AN12" i="3"/>
  <c r="AM12" i="3"/>
  <c r="AI12" i="3"/>
  <c r="AH12" i="3"/>
  <c r="AG12" i="3"/>
  <c r="AF12" i="3"/>
  <c r="AE12" i="3"/>
  <c r="AD12" i="3"/>
  <c r="AC12" i="3"/>
  <c r="Z12" i="3"/>
  <c r="Y12" i="3"/>
  <c r="X12" i="3"/>
  <c r="W12" i="3"/>
  <c r="V12" i="3"/>
  <c r="U12" i="3"/>
  <c r="T12" i="3"/>
  <c r="S12" i="3"/>
  <c r="Q12" i="3"/>
  <c r="P12" i="3"/>
  <c r="O12" i="3"/>
  <c r="J12" i="3"/>
  <c r="I12" i="3"/>
  <c r="H12" i="3"/>
  <c r="D12" i="3"/>
  <c r="N12" i="3" s="1"/>
  <c r="AO11" i="3"/>
  <c r="AN11" i="3"/>
  <c r="AM11" i="3"/>
  <c r="AI11" i="3"/>
  <c r="AH11" i="3"/>
  <c r="AG11" i="3"/>
  <c r="AF11" i="3"/>
  <c r="AE11" i="3"/>
  <c r="AD11" i="3"/>
  <c r="AC11" i="3"/>
  <c r="Z11" i="3"/>
  <c r="Y11" i="3"/>
  <c r="X11" i="3"/>
  <c r="W11" i="3"/>
  <c r="V11" i="3"/>
  <c r="U11" i="3"/>
  <c r="T11" i="3"/>
  <c r="S11" i="3"/>
  <c r="Q11" i="3"/>
  <c r="P11" i="3"/>
  <c r="O11" i="3"/>
  <c r="J11" i="3"/>
  <c r="I11" i="3"/>
  <c r="H11" i="3"/>
  <c r="K11" i="3" s="1"/>
  <c r="D11" i="3"/>
  <c r="AO10" i="3"/>
  <c r="AN10" i="3"/>
  <c r="AM10" i="3"/>
  <c r="AI10" i="3"/>
  <c r="AH10" i="3"/>
  <c r="AG10" i="3"/>
  <c r="AF10" i="3"/>
  <c r="AE10" i="3"/>
  <c r="AD10" i="3"/>
  <c r="AC10" i="3"/>
  <c r="Z10" i="3"/>
  <c r="Y10" i="3"/>
  <c r="X10" i="3"/>
  <c r="W10" i="3"/>
  <c r="V10" i="3"/>
  <c r="U10" i="3"/>
  <c r="T10" i="3"/>
  <c r="S10" i="3"/>
  <c r="Q10" i="3"/>
  <c r="P10" i="3"/>
  <c r="O10" i="3"/>
  <c r="J10" i="3"/>
  <c r="I10" i="3"/>
  <c r="H10" i="3"/>
  <c r="D10" i="3"/>
  <c r="N10" i="3" s="1"/>
  <c r="AO9" i="3"/>
  <c r="AN9" i="3"/>
  <c r="AM9" i="3"/>
  <c r="AI9" i="3"/>
  <c r="AH9" i="3"/>
  <c r="AG9" i="3"/>
  <c r="AF9" i="3"/>
  <c r="AE9" i="3"/>
  <c r="AD9" i="3"/>
  <c r="AC9" i="3"/>
  <c r="Z9" i="3"/>
  <c r="Y9" i="3"/>
  <c r="X9" i="3"/>
  <c r="W9" i="3"/>
  <c r="V9" i="3"/>
  <c r="U9" i="3"/>
  <c r="T9" i="3"/>
  <c r="S9" i="3"/>
  <c r="Q9" i="3"/>
  <c r="P9" i="3"/>
  <c r="O9" i="3"/>
  <c r="J9" i="3"/>
  <c r="I9" i="3"/>
  <c r="H9" i="3"/>
  <c r="D9" i="3"/>
  <c r="N9" i="3" s="1"/>
  <c r="AO8" i="3"/>
  <c r="AN8" i="3"/>
  <c r="AM8" i="3"/>
  <c r="AI8" i="3"/>
  <c r="AH8" i="3"/>
  <c r="AG8" i="3"/>
  <c r="AF8" i="3"/>
  <c r="AE8" i="3"/>
  <c r="AD8" i="3"/>
  <c r="AC8" i="3"/>
  <c r="Z8" i="3"/>
  <c r="Y8" i="3"/>
  <c r="X8" i="3"/>
  <c r="W8" i="3"/>
  <c r="V8" i="3"/>
  <c r="U8" i="3"/>
  <c r="T8" i="3"/>
  <c r="S8" i="3"/>
  <c r="Q8" i="3"/>
  <c r="P8" i="3"/>
  <c r="O8" i="3"/>
  <c r="J8" i="3"/>
  <c r="M8" i="3" s="1"/>
  <c r="I8" i="3"/>
  <c r="H8" i="3"/>
  <c r="D8" i="3"/>
  <c r="N8" i="3" s="1"/>
  <c r="AO7" i="3"/>
  <c r="AN7" i="3"/>
  <c r="AM7" i="3"/>
  <c r="AI7" i="3"/>
  <c r="AH7" i="3"/>
  <c r="AG7" i="3"/>
  <c r="AF7" i="3"/>
  <c r="AE7" i="3"/>
  <c r="AD7" i="3"/>
  <c r="AC7" i="3"/>
  <c r="Z7" i="3"/>
  <c r="Y7" i="3"/>
  <c r="X7" i="3"/>
  <c r="W7" i="3"/>
  <c r="V7" i="3"/>
  <c r="U7" i="3"/>
  <c r="T7" i="3"/>
  <c r="S7" i="3"/>
  <c r="Q7" i="3"/>
  <c r="P7" i="3"/>
  <c r="O7" i="3"/>
  <c r="J7" i="3"/>
  <c r="I7" i="3"/>
  <c r="H7" i="3"/>
  <c r="G7" i="3"/>
  <c r="F7" i="3"/>
  <c r="E7" i="3"/>
  <c r="D7" i="3" s="1"/>
  <c r="M7" i="3" s="1"/>
  <c r="K9" i="3" l="1"/>
  <c r="L9" i="3" s="1"/>
  <c r="K29" i="3"/>
  <c r="AP31" i="3"/>
  <c r="AP38" i="3"/>
  <c r="K43" i="3"/>
  <c r="K49" i="3"/>
  <c r="K17" i="3"/>
  <c r="K22" i="3"/>
  <c r="K10" i="3"/>
  <c r="K35" i="3"/>
  <c r="K44" i="3"/>
  <c r="K25" i="3"/>
  <c r="R33" i="3"/>
  <c r="AA33" i="3" s="1"/>
  <c r="AJ33" i="3"/>
  <c r="AK33" i="3" s="1"/>
  <c r="R47" i="3"/>
  <c r="AA47" i="3" s="1"/>
  <c r="AL47" i="3" s="1"/>
  <c r="AJ47" i="3"/>
  <c r="AP48" i="3"/>
  <c r="K7" i="3"/>
  <c r="K12" i="3"/>
  <c r="M14" i="3"/>
  <c r="AP22" i="3"/>
  <c r="K32" i="3"/>
  <c r="L32" i="3" s="1"/>
  <c r="AP34" i="3"/>
  <c r="K39" i="3"/>
  <c r="AP42" i="3"/>
  <c r="K46" i="3"/>
  <c r="AP49" i="3"/>
  <c r="AJ10" i="3"/>
  <c r="K21" i="3"/>
  <c r="K27" i="3"/>
  <c r="R29" i="3"/>
  <c r="AA29" i="3" s="1"/>
  <c r="AB29" i="3" s="1"/>
  <c r="AP30" i="3"/>
  <c r="K41" i="3"/>
  <c r="AP44" i="3"/>
  <c r="AJ7" i="3"/>
  <c r="R8" i="3"/>
  <c r="AA8" i="3" s="1"/>
  <c r="R13" i="3"/>
  <c r="AJ17" i="3"/>
  <c r="R24" i="3"/>
  <c r="AA24" i="3" s="1"/>
  <c r="AL24" i="3" s="1"/>
  <c r="AP28" i="3"/>
  <c r="AP32" i="3"/>
  <c r="AP36" i="3"/>
  <c r="R39" i="3"/>
  <c r="AA39" i="3" s="1"/>
  <c r="AL39" i="3" s="1"/>
  <c r="AP43" i="3"/>
  <c r="AJ46" i="3"/>
  <c r="K8" i="3"/>
  <c r="L8" i="3" s="1"/>
  <c r="R21" i="3"/>
  <c r="AA21" i="3" s="1"/>
  <c r="AB21" i="3" s="1"/>
  <c r="AP21" i="3"/>
  <c r="AP25" i="3"/>
  <c r="R28" i="3"/>
  <c r="AA28" i="3" s="1"/>
  <c r="AJ28" i="3"/>
  <c r="AJ32" i="3"/>
  <c r="R43" i="3"/>
  <c r="AA43" i="3" s="1"/>
  <c r="AJ43" i="3"/>
  <c r="AK43" i="3" s="1"/>
  <c r="AJ8" i="3"/>
  <c r="R9" i="3"/>
  <c r="AA9" i="3" s="1"/>
  <c r="AJ14" i="3"/>
  <c r="R18" i="3"/>
  <c r="AA18" i="3" s="1"/>
  <c r="R25" i="3"/>
  <c r="AA25" i="3" s="1"/>
  <c r="AJ25" i="3"/>
  <c r="K13" i="3"/>
  <c r="AP15" i="3"/>
  <c r="R37" i="3"/>
  <c r="AA37" i="3" s="1"/>
  <c r="AP37" i="3"/>
  <c r="R44" i="3"/>
  <c r="AA44" i="3" s="1"/>
  <c r="AJ44" i="3"/>
  <c r="R19" i="3"/>
  <c r="AA19" i="3" s="1"/>
  <c r="AJ22" i="3"/>
  <c r="R41" i="3"/>
  <c r="AA41" i="3" s="1"/>
  <c r="AP41" i="3"/>
  <c r="AJ48" i="3"/>
  <c r="AP7" i="3"/>
  <c r="AJ12" i="3"/>
  <c r="AP16" i="3"/>
  <c r="AP23" i="3"/>
  <c r="R30" i="3"/>
  <c r="AA30" i="3" s="1"/>
  <c r="AJ30" i="3"/>
  <c r="R34" i="3"/>
  <c r="AA34" i="3" s="1"/>
  <c r="AL34" i="3" s="1"/>
  <c r="AJ41" i="3"/>
  <c r="R45" i="3"/>
  <c r="AA45" i="3" s="1"/>
  <c r="AP45" i="3"/>
  <c r="R7" i="3"/>
  <c r="M9" i="3"/>
  <c r="M11" i="3"/>
  <c r="M16" i="3"/>
  <c r="AJ16" i="3"/>
  <c r="AP20" i="3"/>
  <c r="R23" i="3"/>
  <c r="AA23" i="3" s="1"/>
  <c r="AL23" i="3" s="1"/>
  <c r="R27" i="3"/>
  <c r="AA27" i="3" s="1"/>
  <c r="AP27" i="3"/>
  <c r="AP35" i="3"/>
  <c r="AJ38" i="3"/>
  <c r="R49" i="3"/>
  <c r="AA49" i="3" s="1"/>
  <c r="AJ49" i="3"/>
  <c r="AP8" i="3"/>
  <c r="R12" i="3"/>
  <c r="AA12" i="3" s="1"/>
  <c r="AL12" i="3" s="1"/>
  <c r="AA13" i="3"/>
  <c r="AP17" i="3"/>
  <c r="AP24" i="3"/>
  <c r="AJ27" i="3"/>
  <c r="R31" i="3"/>
  <c r="AA31" i="3" s="1"/>
  <c r="AJ31" i="3"/>
  <c r="R35" i="3"/>
  <c r="AA35" i="3" s="1"/>
  <c r="AL35" i="3" s="1"/>
  <c r="AP39" i="3"/>
  <c r="AP46" i="3"/>
  <c r="AL49" i="3"/>
  <c r="AB12" i="3"/>
  <c r="AK12" i="3"/>
  <c r="AL13" i="3"/>
  <c r="AB13" i="3"/>
  <c r="AL8" i="3"/>
  <c r="AB8" i="3"/>
  <c r="AK8" i="3"/>
  <c r="AB39" i="3"/>
  <c r="AL43" i="3"/>
  <c r="AB43" i="3"/>
  <c r="AL25" i="3"/>
  <c r="AK25" i="3"/>
  <c r="AB25" i="3"/>
  <c r="AL29" i="3"/>
  <c r="AL33" i="3"/>
  <c r="AB33" i="3"/>
  <c r="AL15" i="3"/>
  <c r="AK15" i="3"/>
  <c r="AB15" i="3"/>
  <c r="AL9" i="3"/>
  <c r="AB9" i="3"/>
  <c r="AA7" i="3"/>
  <c r="AP9" i="3"/>
  <c r="AP10" i="3"/>
  <c r="N13" i="3"/>
  <c r="M13" i="3"/>
  <c r="L13" i="3"/>
  <c r="N7" i="3"/>
  <c r="M10" i="3"/>
  <c r="AJ13" i="3"/>
  <c r="AK13" i="3" s="1"/>
  <c r="N18" i="3"/>
  <c r="M18" i="3"/>
  <c r="L18" i="3"/>
  <c r="AL18" i="3"/>
  <c r="AB18" i="3"/>
  <c r="AJ18" i="3"/>
  <c r="AK18" i="3" s="1"/>
  <c r="AJ21" i="3"/>
  <c r="N34" i="3"/>
  <c r="M34" i="3"/>
  <c r="L34" i="3"/>
  <c r="AJ34" i="3"/>
  <c r="AJ37" i="3"/>
  <c r="N16" i="3"/>
  <c r="L16" i="3"/>
  <c r="AL44" i="3"/>
  <c r="AK44" i="3"/>
  <c r="AB44" i="3"/>
  <c r="N11" i="3"/>
  <c r="L11" i="3"/>
  <c r="AL28" i="3"/>
  <c r="AK28" i="3"/>
  <c r="AB28" i="3"/>
  <c r="R14" i="3"/>
  <c r="AA14" i="3" s="1"/>
  <c r="N32" i="3"/>
  <c r="M32" i="3"/>
  <c r="N48" i="3"/>
  <c r="M48" i="3"/>
  <c r="L48" i="3"/>
  <c r="N28" i="3"/>
  <c r="M28" i="3"/>
  <c r="L28" i="3"/>
  <c r="R16" i="3"/>
  <c r="AA16" i="3" s="1"/>
  <c r="R22" i="3"/>
  <c r="AA22" i="3" s="1"/>
  <c r="R38" i="3"/>
  <c r="AA38" i="3" s="1"/>
  <c r="R48" i="3"/>
  <c r="AA48" i="3" s="1"/>
  <c r="R10" i="3"/>
  <c r="AA10" i="3" s="1"/>
  <c r="AJ11" i="3"/>
  <c r="AP11" i="3"/>
  <c r="L12" i="3"/>
  <c r="AP12" i="3"/>
  <c r="N26" i="3"/>
  <c r="M26" i="3"/>
  <c r="L26" i="3"/>
  <c r="R26" i="3"/>
  <c r="AA26" i="3" s="1"/>
  <c r="AJ26" i="3"/>
  <c r="AJ29" i="3"/>
  <c r="N42" i="3"/>
  <c r="M42" i="3"/>
  <c r="L42" i="3"/>
  <c r="R42" i="3"/>
  <c r="AA42" i="3" s="1"/>
  <c r="AJ42" i="3"/>
  <c r="AJ45" i="3"/>
  <c r="N44" i="3"/>
  <c r="M44" i="3"/>
  <c r="L44" i="3"/>
  <c r="N14" i="3"/>
  <c r="L14" i="3"/>
  <c r="N22" i="3"/>
  <c r="M22" i="3"/>
  <c r="L22" i="3"/>
  <c r="N38" i="3"/>
  <c r="M38" i="3"/>
  <c r="L38" i="3"/>
  <c r="R11" i="3"/>
  <c r="AA11" i="3" s="1"/>
  <c r="AJ19" i="3"/>
  <c r="R32" i="3"/>
  <c r="AA32" i="3" s="1"/>
  <c r="AJ35" i="3"/>
  <c r="M12" i="3"/>
  <c r="R17" i="3"/>
  <c r="AA17" i="3" s="1"/>
  <c r="N20" i="3"/>
  <c r="M20" i="3"/>
  <c r="L20" i="3"/>
  <c r="R20" i="3"/>
  <c r="AA20" i="3" s="1"/>
  <c r="AJ20" i="3"/>
  <c r="AJ23" i="3"/>
  <c r="AK23" i="3" s="1"/>
  <c r="N36" i="3"/>
  <c r="M36" i="3"/>
  <c r="L36" i="3"/>
  <c r="R36" i="3"/>
  <c r="AA36" i="3" s="1"/>
  <c r="AJ36" i="3"/>
  <c r="AJ39" i="3"/>
  <c r="AK39" i="3" s="1"/>
  <c r="AL30" i="3"/>
  <c r="AK30" i="3"/>
  <c r="AB30" i="3"/>
  <c r="N46" i="3"/>
  <c r="M46" i="3"/>
  <c r="L46" i="3"/>
  <c r="R46" i="3"/>
  <c r="AA46" i="3" s="1"/>
  <c r="L7" i="3"/>
  <c r="N30" i="3"/>
  <c r="M30" i="3"/>
  <c r="L30" i="3"/>
  <c r="AJ9" i="3"/>
  <c r="AK9" i="3" s="1"/>
  <c r="L10" i="3"/>
  <c r="AP13" i="3"/>
  <c r="N24" i="3"/>
  <c r="M24" i="3"/>
  <c r="L24" i="3"/>
  <c r="AJ24" i="3"/>
  <c r="AK24" i="3" s="1"/>
  <c r="N40" i="3"/>
  <c r="M40" i="3"/>
  <c r="L40" i="3"/>
  <c r="R40" i="3"/>
  <c r="AA40" i="3" s="1"/>
  <c r="AJ40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AK31" i="3" l="1"/>
  <c r="AK49" i="3"/>
  <c r="AB34" i="3"/>
  <c r="AB35" i="3"/>
  <c r="AK35" i="3"/>
  <c r="AK21" i="3"/>
  <c r="AL21" i="3"/>
  <c r="AK34" i="3"/>
  <c r="AB24" i="3"/>
  <c r="AB47" i="3"/>
  <c r="AB23" i="3"/>
  <c r="AK47" i="3"/>
  <c r="AL31" i="3"/>
  <c r="AK29" i="3"/>
  <c r="AK27" i="3"/>
  <c r="AB27" i="3"/>
  <c r="AL27" i="3"/>
  <c r="AL45" i="3"/>
  <c r="AK45" i="3"/>
  <c r="AB45" i="3"/>
  <c r="AL37" i="3"/>
  <c r="AB37" i="3"/>
  <c r="AL41" i="3"/>
  <c r="AK41" i="3"/>
  <c r="AB41" i="3"/>
  <c r="AL19" i="3"/>
  <c r="AK19" i="3"/>
  <c r="AB19" i="3"/>
  <c r="AK37" i="3"/>
  <c r="AB31" i="3"/>
  <c r="AB49" i="3"/>
  <c r="AL10" i="3"/>
  <c r="AK10" i="3"/>
  <c r="AB10" i="3"/>
  <c r="AL17" i="3"/>
  <c r="AK17" i="3"/>
  <c r="AB17" i="3"/>
  <c r="AL11" i="3"/>
  <c r="AB11" i="3"/>
  <c r="AK11" i="3"/>
  <c r="AB7" i="3"/>
  <c r="AL7" i="3"/>
  <c r="AK7" i="3"/>
  <c r="AL20" i="3"/>
  <c r="AK20" i="3"/>
  <c r="AB20" i="3"/>
  <c r="AL26" i="3"/>
  <c r="AK26" i="3"/>
  <c r="AB26" i="3"/>
  <c r="AL16" i="3"/>
  <c r="AB16" i="3"/>
  <c r="AK16" i="3"/>
  <c r="AL46" i="3"/>
  <c r="AK46" i="3"/>
  <c r="AB46" i="3"/>
  <c r="AL48" i="3"/>
  <c r="AK48" i="3"/>
  <c r="AB48" i="3"/>
  <c r="AL14" i="3"/>
  <c r="AB14" i="3"/>
  <c r="AK14" i="3"/>
  <c r="AL36" i="3"/>
  <c r="AK36" i="3"/>
  <c r="AB36" i="3"/>
  <c r="AL32" i="3"/>
  <c r="AK32" i="3"/>
  <c r="AB32" i="3"/>
  <c r="AL42" i="3"/>
  <c r="AK42" i="3"/>
  <c r="AB42" i="3"/>
  <c r="AL38" i="3"/>
  <c r="AK38" i="3"/>
  <c r="AB38" i="3"/>
  <c r="AL22" i="3"/>
  <c r="AK22" i="3"/>
  <c r="AB22" i="3"/>
  <c r="AL40" i="3"/>
  <c r="AK40" i="3"/>
  <c r="AB40" i="3"/>
  <c r="AO49" i="2" l="1"/>
  <c r="AN49" i="2"/>
  <c r="AM49" i="2"/>
  <c r="AP49" i="2" s="1"/>
  <c r="AI49" i="2"/>
  <c r="AH49" i="2"/>
  <c r="AG49" i="2"/>
  <c r="AF49" i="2"/>
  <c r="AE49" i="2"/>
  <c r="AD49" i="2"/>
  <c r="AC49" i="2"/>
  <c r="Z49" i="2"/>
  <c r="Y49" i="2"/>
  <c r="X49" i="2"/>
  <c r="W49" i="2"/>
  <c r="V49" i="2"/>
  <c r="U49" i="2"/>
  <c r="T49" i="2"/>
  <c r="S49" i="2"/>
  <c r="Q49" i="2"/>
  <c r="P49" i="2"/>
  <c r="O49" i="2"/>
  <c r="N49" i="2"/>
  <c r="M49" i="2"/>
  <c r="J49" i="2"/>
  <c r="I49" i="2"/>
  <c r="H49" i="2"/>
  <c r="K49" i="2" s="1"/>
  <c r="L49" i="2" s="1"/>
  <c r="D49" i="2"/>
  <c r="AO48" i="2"/>
  <c r="AN48" i="2"/>
  <c r="AM48" i="2"/>
  <c r="AP48" i="2" s="1"/>
  <c r="AI48" i="2"/>
  <c r="AH48" i="2"/>
  <c r="AG48" i="2"/>
  <c r="AF48" i="2"/>
  <c r="AE48" i="2"/>
  <c r="AD48" i="2"/>
  <c r="AC48" i="2"/>
  <c r="Z48" i="2"/>
  <c r="Y48" i="2"/>
  <c r="X48" i="2"/>
  <c r="W48" i="2"/>
  <c r="V48" i="2"/>
  <c r="U48" i="2"/>
  <c r="T48" i="2"/>
  <c r="S48" i="2"/>
  <c r="Q48" i="2"/>
  <c r="P48" i="2"/>
  <c r="O48" i="2"/>
  <c r="J48" i="2"/>
  <c r="I48" i="2"/>
  <c r="H48" i="2"/>
  <c r="D48" i="2"/>
  <c r="AO47" i="2"/>
  <c r="AN47" i="2"/>
  <c r="AM47" i="2"/>
  <c r="AI47" i="2"/>
  <c r="AH47" i="2"/>
  <c r="AG47" i="2"/>
  <c r="AF47" i="2"/>
  <c r="AE47" i="2"/>
  <c r="AD47" i="2"/>
  <c r="AC47" i="2"/>
  <c r="AJ47" i="2" s="1"/>
  <c r="Z47" i="2"/>
  <c r="Y47" i="2"/>
  <c r="X47" i="2"/>
  <c r="W47" i="2"/>
  <c r="V47" i="2"/>
  <c r="U47" i="2"/>
  <c r="T47" i="2"/>
  <c r="S47" i="2"/>
  <c r="Q47" i="2"/>
  <c r="P47" i="2"/>
  <c r="O47" i="2"/>
  <c r="J47" i="2"/>
  <c r="I47" i="2"/>
  <c r="H47" i="2"/>
  <c r="D47" i="2"/>
  <c r="N47" i="2" s="1"/>
  <c r="AO46" i="2"/>
  <c r="AN46" i="2"/>
  <c r="AM46" i="2"/>
  <c r="AI46" i="2"/>
  <c r="AH46" i="2"/>
  <c r="AG46" i="2"/>
  <c r="AF46" i="2"/>
  <c r="AE46" i="2"/>
  <c r="AD46" i="2"/>
  <c r="AC46" i="2"/>
  <c r="Z46" i="2"/>
  <c r="Y46" i="2"/>
  <c r="X46" i="2"/>
  <c r="W46" i="2"/>
  <c r="V46" i="2"/>
  <c r="U46" i="2"/>
  <c r="T46" i="2"/>
  <c r="S46" i="2"/>
  <c r="Q46" i="2"/>
  <c r="P46" i="2"/>
  <c r="O46" i="2"/>
  <c r="J46" i="2"/>
  <c r="I46" i="2"/>
  <c r="H46" i="2"/>
  <c r="D46" i="2"/>
  <c r="AO45" i="2"/>
  <c r="AN45" i="2"/>
  <c r="AM45" i="2"/>
  <c r="AI45" i="2"/>
  <c r="AH45" i="2"/>
  <c r="AG45" i="2"/>
  <c r="AF45" i="2"/>
  <c r="AE45" i="2"/>
  <c r="AD45" i="2"/>
  <c r="AC45" i="2"/>
  <c r="Z45" i="2"/>
  <c r="Y45" i="2"/>
  <c r="X45" i="2"/>
  <c r="W45" i="2"/>
  <c r="V45" i="2"/>
  <c r="U45" i="2"/>
  <c r="T45" i="2"/>
  <c r="S45" i="2"/>
  <c r="Q45" i="2"/>
  <c r="P45" i="2"/>
  <c r="O45" i="2"/>
  <c r="J45" i="2"/>
  <c r="I45" i="2"/>
  <c r="H45" i="2"/>
  <c r="D45" i="2"/>
  <c r="N45" i="2" s="1"/>
  <c r="AO44" i="2"/>
  <c r="AN44" i="2"/>
  <c r="AM44" i="2"/>
  <c r="AI44" i="2"/>
  <c r="AH44" i="2"/>
  <c r="AG44" i="2"/>
  <c r="AF44" i="2"/>
  <c r="AE44" i="2"/>
  <c r="AD44" i="2"/>
  <c r="AC44" i="2"/>
  <c r="Z44" i="2"/>
  <c r="Y44" i="2"/>
  <c r="X44" i="2"/>
  <c r="W44" i="2"/>
  <c r="V44" i="2"/>
  <c r="U44" i="2"/>
  <c r="T44" i="2"/>
  <c r="S44" i="2"/>
  <c r="Q44" i="2"/>
  <c r="P44" i="2"/>
  <c r="O44" i="2"/>
  <c r="J44" i="2"/>
  <c r="I44" i="2"/>
  <c r="H44" i="2"/>
  <c r="K44" i="2" s="1"/>
  <c r="D44" i="2"/>
  <c r="AO43" i="2"/>
  <c r="AN43" i="2"/>
  <c r="AM43" i="2"/>
  <c r="AP43" i="2" s="1"/>
  <c r="AI43" i="2"/>
  <c r="AH43" i="2"/>
  <c r="AG43" i="2"/>
  <c r="AF43" i="2"/>
  <c r="AE43" i="2"/>
  <c r="AD43" i="2"/>
  <c r="AC43" i="2"/>
  <c r="Z43" i="2"/>
  <c r="Y43" i="2"/>
  <c r="X43" i="2"/>
  <c r="W43" i="2"/>
  <c r="V43" i="2"/>
  <c r="U43" i="2"/>
  <c r="T43" i="2"/>
  <c r="S43" i="2"/>
  <c r="Q43" i="2"/>
  <c r="P43" i="2"/>
  <c r="O43" i="2"/>
  <c r="N43" i="2"/>
  <c r="M43" i="2"/>
  <c r="J43" i="2"/>
  <c r="I43" i="2"/>
  <c r="H43" i="2"/>
  <c r="D43" i="2"/>
  <c r="AO42" i="2"/>
  <c r="AN42" i="2"/>
  <c r="AM42" i="2"/>
  <c r="AI42" i="2"/>
  <c r="AH42" i="2"/>
  <c r="AG42" i="2"/>
  <c r="AF42" i="2"/>
  <c r="AE42" i="2"/>
  <c r="AD42" i="2"/>
  <c r="AC42" i="2"/>
  <c r="Z42" i="2"/>
  <c r="Y42" i="2"/>
  <c r="X42" i="2"/>
  <c r="W42" i="2"/>
  <c r="V42" i="2"/>
  <c r="U42" i="2"/>
  <c r="T42" i="2"/>
  <c r="S42" i="2"/>
  <c r="Q42" i="2"/>
  <c r="P42" i="2"/>
  <c r="O42" i="2"/>
  <c r="J42" i="2"/>
  <c r="I42" i="2"/>
  <c r="H42" i="2"/>
  <c r="D42" i="2"/>
  <c r="AO41" i="2"/>
  <c r="AN41" i="2"/>
  <c r="AM41" i="2"/>
  <c r="AI41" i="2"/>
  <c r="AH41" i="2"/>
  <c r="AG41" i="2"/>
  <c r="AF41" i="2"/>
  <c r="AE41" i="2"/>
  <c r="AD41" i="2"/>
  <c r="AC41" i="2"/>
  <c r="Z41" i="2"/>
  <c r="Y41" i="2"/>
  <c r="X41" i="2"/>
  <c r="W41" i="2"/>
  <c r="V41" i="2"/>
  <c r="U41" i="2"/>
  <c r="T41" i="2"/>
  <c r="S41" i="2"/>
  <c r="Q41" i="2"/>
  <c r="P41" i="2"/>
  <c r="O41" i="2"/>
  <c r="J41" i="2"/>
  <c r="M41" i="2" s="1"/>
  <c r="I41" i="2"/>
  <c r="H41" i="2"/>
  <c r="D41" i="2"/>
  <c r="N41" i="2" s="1"/>
  <c r="AO40" i="2"/>
  <c r="AN40" i="2"/>
  <c r="AM40" i="2"/>
  <c r="AI40" i="2"/>
  <c r="AH40" i="2"/>
  <c r="AG40" i="2"/>
  <c r="AF40" i="2"/>
  <c r="AE40" i="2"/>
  <c r="AD40" i="2"/>
  <c r="AC40" i="2"/>
  <c r="Z40" i="2"/>
  <c r="Y40" i="2"/>
  <c r="X40" i="2"/>
  <c r="W40" i="2"/>
  <c r="V40" i="2"/>
  <c r="U40" i="2"/>
  <c r="T40" i="2"/>
  <c r="S40" i="2"/>
  <c r="Q40" i="2"/>
  <c r="P40" i="2"/>
  <c r="O40" i="2"/>
  <c r="J40" i="2"/>
  <c r="I40" i="2"/>
  <c r="H40" i="2"/>
  <c r="K40" i="2" s="1"/>
  <c r="D40" i="2"/>
  <c r="AO39" i="2"/>
  <c r="AN39" i="2"/>
  <c r="AM39" i="2"/>
  <c r="AI39" i="2"/>
  <c r="AH39" i="2"/>
  <c r="AG39" i="2"/>
  <c r="AF39" i="2"/>
  <c r="AE39" i="2"/>
  <c r="AD39" i="2"/>
  <c r="AC39" i="2"/>
  <c r="Z39" i="2"/>
  <c r="Y39" i="2"/>
  <c r="X39" i="2"/>
  <c r="W39" i="2"/>
  <c r="V39" i="2"/>
  <c r="U39" i="2"/>
  <c r="T39" i="2"/>
  <c r="S39" i="2"/>
  <c r="Q39" i="2"/>
  <c r="P39" i="2"/>
  <c r="O39" i="2"/>
  <c r="N39" i="2"/>
  <c r="J39" i="2"/>
  <c r="M39" i="2" s="1"/>
  <c r="I39" i="2"/>
  <c r="H39" i="2"/>
  <c r="D39" i="2"/>
  <c r="AO38" i="2"/>
  <c r="AN38" i="2"/>
  <c r="AM38" i="2"/>
  <c r="AP38" i="2" s="1"/>
  <c r="AI38" i="2"/>
  <c r="AH38" i="2"/>
  <c r="AG38" i="2"/>
  <c r="AF38" i="2"/>
  <c r="AE38" i="2"/>
  <c r="AD38" i="2"/>
  <c r="AC38" i="2"/>
  <c r="Z38" i="2"/>
  <c r="Y38" i="2"/>
  <c r="X38" i="2"/>
  <c r="W38" i="2"/>
  <c r="V38" i="2"/>
  <c r="U38" i="2"/>
  <c r="T38" i="2"/>
  <c r="S38" i="2"/>
  <c r="Q38" i="2"/>
  <c r="P38" i="2"/>
  <c r="O38" i="2"/>
  <c r="J38" i="2"/>
  <c r="I38" i="2"/>
  <c r="H38" i="2"/>
  <c r="D38" i="2"/>
  <c r="AO37" i="2"/>
  <c r="AN37" i="2"/>
  <c r="AM37" i="2"/>
  <c r="AI37" i="2"/>
  <c r="AH37" i="2"/>
  <c r="AG37" i="2"/>
  <c r="AF37" i="2"/>
  <c r="AE37" i="2"/>
  <c r="AD37" i="2"/>
  <c r="AC37" i="2"/>
  <c r="AJ37" i="2" s="1"/>
  <c r="Z37" i="2"/>
  <c r="Y37" i="2"/>
  <c r="X37" i="2"/>
  <c r="W37" i="2"/>
  <c r="V37" i="2"/>
  <c r="U37" i="2"/>
  <c r="T37" i="2"/>
  <c r="S37" i="2"/>
  <c r="Q37" i="2"/>
  <c r="P37" i="2"/>
  <c r="O37" i="2"/>
  <c r="J37" i="2"/>
  <c r="I37" i="2"/>
  <c r="H37" i="2"/>
  <c r="D37" i="2"/>
  <c r="N37" i="2" s="1"/>
  <c r="AO36" i="2"/>
  <c r="AN36" i="2"/>
  <c r="AM36" i="2"/>
  <c r="AI36" i="2"/>
  <c r="AH36" i="2"/>
  <c r="AG36" i="2"/>
  <c r="AF36" i="2"/>
  <c r="AE36" i="2"/>
  <c r="AD36" i="2"/>
  <c r="AC36" i="2"/>
  <c r="Z36" i="2"/>
  <c r="Y36" i="2"/>
  <c r="X36" i="2"/>
  <c r="W36" i="2"/>
  <c r="V36" i="2"/>
  <c r="U36" i="2"/>
  <c r="T36" i="2"/>
  <c r="S36" i="2"/>
  <c r="Q36" i="2"/>
  <c r="P36" i="2"/>
  <c r="O36" i="2"/>
  <c r="J36" i="2"/>
  <c r="I36" i="2"/>
  <c r="H36" i="2"/>
  <c r="D36" i="2"/>
  <c r="AO35" i="2"/>
  <c r="AN35" i="2"/>
  <c r="AM35" i="2"/>
  <c r="AI35" i="2"/>
  <c r="AH35" i="2"/>
  <c r="AG35" i="2"/>
  <c r="AF35" i="2"/>
  <c r="AE35" i="2"/>
  <c r="AD35" i="2"/>
  <c r="AC35" i="2"/>
  <c r="Z35" i="2"/>
  <c r="Y35" i="2"/>
  <c r="X35" i="2"/>
  <c r="W35" i="2"/>
  <c r="V35" i="2"/>
  <c r="U35" i="2"/>
  <c r="T35" i="2"/>
  <c r="S35" i="2"/>
  <c r="Q35" i="2"/>
  <c r="P35" i="2"/>
  <c r="O35" i="2"/>
  <c r="J35" i="2"/>
  <c r="I35" i="2"/>
  <c r="H35" i="2"/>
  <c r="K35" i="2" s="1"/>
  <c r="D35" i="2"/>
  <c r="N35" i="2" s="1"/>
  <c r="AO34" i="2"/>
  <c r="AN34" i="2"/>
  <c r="AM34" i="2"/>
  <c r="AI34" i="2"/>
  <c r="AH34" i="2"/>
  <c r="AG34" i="2"/>
  <c r="AF34" i="2"/>
  <c r="AE34" i="2"/>
  <c r="AD34" i="2"/>
  <c r="AC34" i="2"/>
  <c r="Z34" i="2"/>
  <c r="Y34" i="2"/>
  <c r="X34" i="2"/>
  <c r="W34" i="2"/>
  <c r="V34" i="2"/>
  <c r="U34" i="2"/>
  <c r="T34" i="2"/>
  <c r="S34" i="2"/>
  <c r="Q34" i="2"/>
  <c r="P34" i="2"/>
  <c r="O34" i="2"/>
  <c r="J34" i="2"/>
  <c r="I34" i="2"/>
  <c r="H34" i="2"/>
  <c r="D34" i="2"/>
  <c r="AO33" i="2"/>
  <c r="AN33" i="2"/>
  <c r="AM33" i="2"/>
  <c r="AI33" i="2"/>
  <c r="AH33" i="2"/>
  <c r="AG33" i="2"/>
  <c r="AF33" i="2"/>
  <c r="AE33" i="2"/>
  <c r="AD33" i="2"/>
  <c r="AC33" i="2"/>
  <c r="Z33" i="2"/>
  <c r="Y33" i="2"/>
  <c r="X33" i="2"/>
  <c r="W33" i="2"/>
  <c r="V33" i="2"/>
  <c r="U33" i="2"/>
  <c r="T33" i="2"/>
  <c r="S33" i="2"/>
  <c r="Q33" i="2"/>
  <c r="P33" i="2"/>
  <c r="O33" i="2"/>
  <c r="N33" i="2"/>
  <c r="M33" i="2"/>
  <c r="J33" i="2"/>
  <c r="I33" i="2"/>
  <c r="H33" i="2"/>
  <c r="D33" i="2"/>
  <c r="AO32" i="2"/>
  <c r="AN32" i="2"/>
  <c r="AM32" i="2"/>
  <c r="AI32" i="2"/>
  <c r="AH32" i="2"/>
  <c r="AG32" i="2"/>
  <c r="AF32" i="2"/>
  <c r="AE32" i="2"/>
  <c r="AD32" i="2"/>
  <c r="AC32" i="2"/>
  <c r="Z32" i="2"/>
  <c r="Y32" i="2"/>
  <c r="X32" i="2"/>
  <c r="W32" i="2"/>
  <c r="V32" i="2"/>
  <c r="U32" i="2"/>
  <c r="T32" i="2"/>
  <c r="S32" i="2"/>
  <c r="Q32" i="2"/>
  <c r="P32" i="2"/>
  <c r="O32" i="2"/>
  <c r="J32" i="2"/>
  <c r="I32" i="2"/>
  <c r="H32" i="2"/>
  <c r="D32" i="2"/>
  <c r="AO31" i="2"/>
  <c r="AN31" i="2"/>
  <c r="AM31" i="2"/>
  <c r="AI31" i="2"/>
  <c r="AH31" i="2"/>
  <c r="AG31" i="2"/>
  <c r="AF31" i="2"/>
  <c r="AE31" i="2"/>
  <c r="AD31" i="2"/>
  <c r="AC31" i="2"/>
  <c r="Z31" i="2"/>
  <c r="Y31" i="2"/>
  <c r="X31" i="2"/>
  <c r="W31" i="2"/>
  <c r="V31" i="2"/>
  <c r="U31" i="2"/>
  <c r="T31" i="2"/>
  <c r="S31" i="2"/>
  <c r="Q31" i="2"/>
  <c r="P31" i="2"/>
  <c r="O31" i="2"/>
  <c r="J31" i="2"/>
  <c r="I31" i="2"/>
  <c r="H31" i="2"/>
  <c r="K31" i="2" s="1"/>
  <c r="L31" i="2" s="1"/>
  <c r="D31" i="2"/>
  <c r="N31" i="2" s="1"/>
  <c r="AO30" i="2"/>
  <c r="AN30" i="2"/>
  <c r="AM30" i="2"/>
  <c r="AI30" i="2"/>
  <c r="AH30" i="2"/>
  <c r="AG30" i="2"/>
  <c r="AF30" i="2"/>
  <c r="AE30" i="2"/>
  <c r="AD30" i="2"/>
  <c r="AC30" i="2"/>
  <c r="Z30" i="2"/>
  <c r="Y30" i="2"/>
  <c r="X30" i="2"/>
  <c r="W30" i="2"/>
  <c r="V30" i="2"/>
  <c r="U30" i="2"/>
  <c r="T30" i="2"/>
  <c r="S30" i="2"/>
  <c r="Q30" i="2"/>
  <c r="P30" i="2"/>
  <c r="O30" i="2"/>
  <c r="J30" i="2"/>
  <c r="I30" i="2"/>
  <c r="H30" i="2"/>
  <c r="D30" i="2"/>
  <c r="AO29" i="2"/>
  <c r="AN29" i="2"/>
  <c r="AM29" i="2"/>
  <c r="AI29" i="2"/>
  <c r="AH29" i="2"/>
  <c r="AG29" i="2"/>
  <c r="AF29" i="2"/>
  <c r="AE29" i="2"/>
  <c r="AD29" i="2"/>
  <c r="AC29" i="2"/>
  <c r="Z29" i="2"/>
  <c r="Y29" i="2"/>
  <c r="X29" i="2"/>
  <c r="W29" i="2"/>
  <c r="V29" i="2"/>
  <c r="U29" i="2"/>
  <c r="T29" i="2"/>
  <c r="S29" i="2"/>
  <c r="Q29" i="2"/>
  <c r="P29" i="2"/>
  <c r="O29" i="2"/>
  <c r="N29" i="2"/>
  <c r="J29" i="2"/>
  <c r="M29" i="2" s="1"/>
  <c r="I29" i="2"/>
  <c r="H29" i="2"/>
  <c r="D29" i="2"/>
  <c r="AO28" i="2"/>
  <c r="AN28" i="2"/>
  <c r="AM28" i="2"/>
  <c r="AI28" i="2"/>
  <c r="AH28" i="2"/>
  <c r="AG28" i="2"/>
  <c r="AF28" i="2"/>
  <c r="AE28" i="2"/>
  <c r="AD28" i="2"/>
  <c r="AC28" i="2"/>
  <c r="Z28" i="2"/>
  <c r="Y28" i="2"/>
  <c r="X28" i="2"/>
  <c r="W28" i="2"/>
  <c r="V28" i="2"/>
  <c r="U28" i="2"/>
  <c r="T28" i="2"/>
  <c r="S28" i="2"/>
  <c r="Q28" i="2"/>
  <c r="P28" i="2"/>
  <c r="O28" i="2"/>
  <c r="J28" i="2"/>
  <c r="I28" i="2"/>
  <c r="H28" i="2"/>
  <c r="D28" i="2"/>
  <c r="AO27" i="2"/>
  <c r="AN27" i="2"/>
  <c r="AM27" i="2"/>
  <c r="AI27" i="2"/>
  <c r="AJ27" i="2" s="1"/>
  <c r="AH27" i="2"/>
  <c r="AG27" i="2"/>
  <c r="AF27" i="2"/>
  <c r="AE27" i="2"/>
  <c r="AD27" i="2"/>
  <c r="AC27" i="2"/>
  <c r="Z27" i="2"/>
  <c r="Y27" i="2"/>
  <c r="X27" i="2"/>
  <c r="W27" i="2"/>
  <c r="V27" i="2"/>
  <c r="U27" i="2"/>
  <c r="T27" i="2"/>
  <c r="S27" i="2"/>
  <c r="Q27" i="2"/>
  <c r="P27" i="2"/>
  <c r="O27" i="2"/>
  <c r="N27" i="2"/>
  <c r="M27" i="2"/>
  <c r="J27" i="2"/>
  <c r="I27" i="2"/>
  <c r="H27" i="2"/>
  <c r="K27" i="2" s="1"/>
  <c r="L27" i="2" s="1"/>
  <c r="D27" i="2"/>
  <c r="AO26" i="2"/>
  <c r="AN26" i="2"/>
  <c r="AM26" i="2"/>
  <c r="AI26" i="2"/>
  <c r="AH26" i="2"/>
  <c r="AG26" i="2"/>
  <c r="AF26" i="2"/>
  <c r="AE26" i="2"/>
  <c r="AD26" i="2"/>
  <c r="AC26" i="2"/>
  <c r="Z26" i="2"/>
  <c r="Y26" i="2"/>
  <c r="X26" i="2"/>
  <c r="W26" i="2"/>
  <c r="V26" i="2"/>
  <c r="U26" i="2"/>
  <c r="T26" i="2"/>
  <c r="S26" i="2"/>
  <c r="Q26" i="2"/>
  <c r="P26" i="2"/>
  <c r="O26" i="2"/>
  <c r="J26" i="2"/>
  <c r="I26" i="2"/>
  <c r="H26" i="2"/>
  <c r="D26" i="2"/>
  <c r="AO25" i="2"/>
  <c r="AN25" i="2"/>
  <c r="AM25" i="2"/>
  <c r="AI25" i="2"/>
  <c r="AH25" i="2"/>
  <c r="AG25" i="2"/>
  <c r="AF25" i="2"/>
  <c r="AE25" i="2"/>
  <c r="AD25" i="2"/>
  <c r="AC25" i="2"/>
  <c r="Z25" i="2"/>
  <c r="Y25" i="2"/>
  <c r="X25" i="2"/>
  <c r="W25" i="2"/>
  <c r="V25" i="2"/>
  <c r="U25" i="2"/>
  <c r="T25" i="2"/>
  <c r="S25" i="2"/>
  <c r="Q25" i="2"/>
  <c r="P25" i="2"/>
  <c r="O25" i="2"/>
  <c r="N25" i="2"/>
  <c r="J25" i="2"/>
  <c r="I25" i="2"/>
  <c r="H25" i="2"/>
  <c r="D25" i="2"/>
  <c r="M25" i="2" s="1"/>
  <c r="AO24" i="2"/>
  <c r="AN24" i="2"/>
  <c r="AM24" i="2"/>
  <c r="AI24" i="2"/>
  <c r="AH24" i="2"/>
  <c r="AG24" i="2"/>
  <c r="AF24" i="2"/>
  <c r="AE24" i="2"/>
  <c r="AD24" i="2"/>
  <c r="AC24" i="2"/>
  <c r="Z24" i="2"/>
  <c r="Y24" i="2"/>
  <c r="X24" i="2"/>
  <c r="W24" i="2"/>
  <c r="V24" i="2"/>
  <c r="U24" i="2"/>
  <c r="T24" i="2"/>
  <c r="S24" i="2"/>
  <c r="Q24" i="2"/>
  <c r="P24" i="2"/>
  <c r="O24" i="2"/>
  <c r="J24" i="2"/>
  <c r="I24" i="2"/>
  <c r="H24" i="2"/>
  <c r="K24" i="2" s="1"/>
  <c r="D24" i="2"/>
  <c r="AO23" i="2"/>
  <c r="AN23" i="2"/>
  <c r="AM23" i="2"/>
  <c r="AI23" i="2"/>
  <c r="AH23" i="2"/>
  <c r="AG23" i="2"/>
  <c r="AF23" i="2"/>
  <c r="AE23" i="2"/>
  <c r="AD23" i="2"/>
  <c r="AC23" i="2"/>
  <c r="Z23" i="2"/>
  <c r="Y23" i="2"/>
  <c r="X23" i="2"/>
  <c r="W23" i="2"/>
  <c r="V23" i="2"/>
  <c r="U23" i="2"/>
  <c r="T23" i="2"/>
  <c r="S23" i="2"/>
  <c r="Q23" i="2"/>
  <c r="P23" i="2"/>
  <c r="O23" i="2"/>
  <c r="K23" i="2"/>
  <c r="L23" i="2" s="1"/>
  <c r="J23" i="2"/>
  <c r="I23" i="2"/>
  <c r="H23" i="2"/>
  <c r="D23" i="2"/>
  <c r="N23" i="2" s="1"/>
  <c r="AO22" i="2"/>
  <c r="AN22" i="2"/>
  <c r="AM22" i="2"/>
  <c r="AI22" i="2"/>
  <c r="AH22" i="2"/>
  <c r="AG22" i="2"/>
  <c r="AF22" i="2"/>
  <c r="AE22" i="2"/>
  <c r="AD22" i="2"/>
  <c r="AC22" i="2"/>
  <c r="Z22" i="2"/>
  <c r="Y22" i="2"/>
  <c r="X22" i="2"/>
  <c r="W22" i="2"/>
  <c r="V22" i="2"/>
  <c r="U22" i="2"/>
  <c r="T22" i="2"/>
  <c r="S22" i="2"/>
  <c r="Q22" i="2"/>
  <c r="P22" i="2"/>
  <c r="O22" i="2"/>
  <c r="J22" i="2"/>
  <c r="I22" i="2"/>
  <c r="H22" i="2"/>
  <c r="K22" i="2" s="1"/>
  <c r="D22" i="2"/>
  <c r="AO21" i="2"/>
  <c r="AN21" i="2"/>
  <c r="AM21" i="2"/>
  <c r="AP21" i="2" s="1"/>
  <c r="AI21" i="2"/>
  <c r="AH21" i="2"/>
  <c r="AG21" i="2"/>
  <c r="AF21" i="2"/>
  <c r="AE21" i="2"/>
  <c r="AD21" i="2"/>
  <c r="AC21" i="2"/>
  <c r="Z21" i="2"/>
  <c r="Y21" i="2"/>
  <c r="X21" i="2"/>
  <c r="W21" i="2"/>
  <c r="V21" i="2"/>
  <c r="U21" i="2"/>
  <c r="T21" i="2"/>
  <c r="S21" i="2"/>
  <c r="Q21" i="2"/>
  <c r="P21" i="2"/>
  <c r="O21" i="2"/>
  <c r="J21" i="2"/>
  <c r="I21" i="2"/>
  <c r="H21" i="2"/>
  <c r="D21" i="2"/>
  <c r="N21" i="2" s="1"/>
  <c r="AO20" i="2"/>
  <c r="AN20" i="2"/>
  <c r="AM20" i="2"/>
  <c r="AI20" i="2"/>
  <c r="AH20" i="2"/>
  <c r="AG20" i="2"/>
  <c r="AF20" i="2"/>
  <c r="AE20" i="2"/>
  <c r="AD20" i="2"/>
  <c r="AC20" i="2"/>
  <c r="Z20" i="2"/>
  <c r="Y20" i="2"/>
  <c r="X20" i="2"/>
  <c r="W20" i="2"/>
  <c r="R20" i="2" s="1"/>
  <c r="V20" i="2"/>
  <c r="U20" i="2"/>
  <c r="T20" i="2"/>
  <c r="S20" i="2"/>
  <c r="Q20" i="2"/>
  <c r="P20" i="2"/>
  <c r="O20" i="2"/>
  <c r="J20" i="2"/>
  <c r="I20" i="2"/>
  <c r="H20" i="2"/>
  <c r="D20" i="2"/>
  <c r="AO19" i="2"/>
  <c r="AN19" i="2"/>
  <c r="AM19" i="2"/>
  <c r="AI19" i="2"/>
  <c r="AH19" i="2"/>
  <c r="AG19" i="2"/>
  <c r="AF19" i="2"/>
  <c r="AE19" i="2"/>
  <c r="AD19" i="2"/>
  <c r="AC19" i="2"/>
  <c r="Z19" i="2"/>
  <c r="Y19" i="2"/>
  <c r="X19" i="2"/>
  <c r="W19" i="2"/>
  <c r="V19" i="2"/>
  <c r="U19" i="2"/>
  <c r="T19" i="2"/>
  <c r="S19" i="2"/>
  <c r="Q19" i="2"/>
  <c r="P19" i="2"/>
  <c r="O19" i="2"/>
  <c r="J19" i="2"/>
  <c r="I19" i="2"/>
  <c r="H19" i="2"/>
  <c r="D19" i="2"/>
  <c r="N19" i="2" s="1"/>
  <c r="AO18" i="2"/>
  <c r="AN18" i="2"/>
  <c r="AM18" i="2"/>
  <c r="AI18" i="2"/>
  <c r="AH18" i="2"/>
  <c r="AG18" i="2"/>
  <c r="AF18" i="2"/>
  <c r="AE18" i="2"/>
  <c r="AJ18" i="2" s="1"/>
  <c r="AD18" i="2"/>
  <c r="AC18" i="2"/>
  <c r="Z18" i="2"/>
  <c r="Y18" i="2"/>
  <c r="X18" i="2"/>
  <c r="W18" i="2"/>
  <c r="V18" i="2"/>
  <c r="U18" i="2"/>
  <c r="T18" i="2"/>
  <c r="S18" i="2"/>
  <c r="Q18" i="2"/>
  <c r="P18" i="2"/>
  <c r="O18" i="2"/>
  <c r="J18" i="2"/>
  <c r="I18" i="2"/>
  <c r="H18" i="2"/>
  <c r="D18" i="2"/>
  <c r="AO17" i="2"/>
  <c r="AN17" i="2"/>
  <c r="AM17" i="2"/>
  <c r="AI17" i="2"/>
  <c r="AH17" i="2"/>
  <c r="AG17" i="2"/>
  <c r="AF17" i="2"/>
  <c r="AE17" i="2"/>
  <c r="AD17" i="2"/>
  <c r="AC17" i="2"/>
  <c r="Z17" i="2"/>
  <c r="Y17" i="2"/>
  <c r="X17" i="2"/>
  <c r="W17" i="2"/>
  <c r="V17" i="2"/>
  <c r="U17" i="2"/>
  <c r="T17" i="2"/>
  <c r="S17" i="2"/>
  <c r="Q17" i="2"/>
  <c r="P17" i="2"/>
  <c r="O17" i="2"/>
  <c r="M17" i="2"/>
  <c r="J17" i="2"/>
  <c r="I17" i="2"/>
  <c r="H17" i="2"/>
  <c r="D17" i="2"/>
  <c r="N17" i="2" s="1"/>
  <c r="AO16" i="2"/>
  <c r="AN16" i="2"/>
  <c r="AM16" i="2"/>
  <c r="AI16" i="2"/>
  <c r="AH16" i="2"/>
  <c r="AG16" i="2"/>
  <c r="AF16" i="2"/>
  <c r="AE16" i="2"/>
  <c r="AD16" i="2"/>
  <c r="AC16" i="2"/>
  <c r="Z16" i="2"/>
  <c r="Y16" i="2"/>
  <c r="X16" i="2"/>
  <c r="W16" i="2"/>
  <c r="V16" i="2"/>
  <c r="U16" i="2"/>
  <c r="T16" i="2"/>
  <c r="S16" i="2"/>
  <c r="Q16" i="2"/>
  <c r="P16" i="2"/>
  <c r="O16" i="2"/>
  <c r="J16" i="2"/>
  <c r="I16" i="2"/>
  <c r="H16" i="2"/>
  <c r="D16" i="2"/>
  <c r="AO15" i="2"/>
  <c r="AN15" i="2"/>
  <c r="AM15" i="2"/>
  <c r="AI15" i="2"/>
  <c r="AH15" i="2"/>
  <c r="AG15" i="2"/>
  <c r="AF15" i="2"/>
  <c r="AE15" i="2"/>
  <c r="AD15" i="2"/>
  <c r="AC15" i="2"/>
  <c r="Z15" i="2"/>
  <c r="Y15" i="2"/>
  <c r="X15" i="2"/>
  <c r="W15" i="2"/>
  <c r="V15" i="2"/>
  <c r="U15" i="2"/>
  <c r="T15" i="2"/>
  <c r="S15" i="2"/>
  <c r="Q15" i="2"/>
  <c r="P15" i="2"/>
  <c r="O15" i="2"/>
  <c r="J15" i="2"/>
  <c r="I15" i="2"/>
  <c r="H15" i="2"/>
  <c r="K15" i="2" s="1"/>
  <c r="L15" i="2" s="1"/>
  <c r="D15" i="2"/>
  <c r="N15" i="2" s="1"/>
  <c r="AO14" i="2"/>
  <c r="AN14" i="2"/>
  <c r="AM14" i="2"/>
  <c r="AI14" i="2"/>
  <c r="AH14" i="2"/>
  <c r="AG14" i="2"/>
  <c r="AF14" i="2"/>
  <c r="AE14" i="2"/>
  <c r="AD14" i="2"/>
  <c r="AC14" i="2"/>
  <c r="Z14" i="2"/>
  <c r="Y14" i="2"/>
  <c r="X14" i="2"/>
  <c r="W14" i="2"/>
  <c r="V14" i="2"/>
  <c r="U14" i="2"/>
  <c r="T14" i="2"/>
  <c r="S14" i="2"/>
  <c r="Q14" i="2"/>
  <c r="P14" i="2"/>
  <c r="O14" i="2"/>
  <c r="J14" i="2"/>
  <c r="I14" i="2"/>
  <c r="H14" i="2"/>
  <c r="D14" i="2"/>
  <c r="AO13" i="2"/>
  <c r="AN13" i="2"/>
  <c r="AM13" i="2"/>
  <c r="AI13" i="2"/>
  <c r="AH13" i="2"/>
  <c r="AG13" i="2"/>
  <c r="AF13" i="2"/>
  <c r="AE13" i="2"/>
  <c r="AD13" i="2"/>
  <c r="AC13" i="2"/>
  <c r="Z13" i="2"/>
  <c r="Y13" i="2"/>
  <c r="X13" i="2"/>
  <c r="W13" i="2"/>
  <c r="V13" i="2"/>
  <c r="U13" i="2"/>
  <c r="T13" i="2"/>
  <c r="S13" i="2"/>
  <c r="Q13" i="2"/>
  <c r="P13" i="2"/>
  <c r="O13" i="2"/>
  <c r="J13" i="2"/>
  <c r="I13" i="2"/>
  <c r="H13" i="2"/>
  <c r="D13" i="2"/>
  <c r="N13" i="2" s="1"/>
  <c r="AO12" i="2"/>
  <c r="AN12" i="2"/>
  <c r="AM12" i="2"/>
  <c r="AI12" i="2"/>
  <c r="AH12" i="2"/>
  <c r="AG12" i="2"/>
  <c r="AF12" i="2"/>
  <c r="AE12" i="2"/>
  <c r="AD12" i="2"/>
  <c r="AC12" i="2"/>
  <c r="Z12" i="2"/>
  <c r="Y12" i="2"/>
  <c r="X12" i="2"/>
  <c r="W12" i="2"/>
  <c r="V12" i="2"/>
  <c r="U12" i="2"/>
  <c r="T12" i="2"/>
  <c r="S12" i="2"/>
  <c r="Q12" i="2"/>
  <c r="P12" i="2"/>
  <c r="O12" i="2"/>
  <c r="J12" i="2"/>
  <c r="I12" i="2"/>
  <c r="H12" i="2"/>
  <c r="D12" i="2"/>
  <c r="AO11" i="2"/>
  <c r="AN11" i="2"/>
  <c r="AM11" i="2"/>
  <c r="AI11" i="2"/>
  <c r="AH11" i="2"/>
  <c r="AG11" i="2"/>
  <c r="AF11" i="2"/>
  <c r="AE11" i="2"/>
  <c r="AD11" i="2"/>
  <c r="AC11" i="2"/>
  <c r="Z11" i="2"/>
  <c r="Y11" i="2"/>
  <c r="X11" i="2"/>
  <c r="W11" i="2"/>
  <c r="V11" i="2"/>
  <c r="U11" i="2"/>
  <c r="T11" i="2"/>
  <c r="S11" i="2"/>
  <c r="Q11" i="2"/>
  <c r="P11" i="2"/>
  <c r="O11" i="2"/>
  <c r="J11" i="2"/>
  <c r="I11" i="2"/>
  <c r="H11" i="2"/>
  <c r="D11" i="2"/>
  <c r="N11" i="2" s="1"/>
  <c r="AO10" i="2"/>
  <c r="AN10" i="2"/>
  <c r="AM10" i="2"/>
  <c r="AI10" i="2"/>
  <c r="AH10" i="2"/>
  <c r="AG10" i="2"/>
  <c r="AF10" i="2"/>
  <c r="AE10" i="2"/>
  <c r="AD10" i="2"/>
  <c r="AC10" i="2"/>
  <c r="Z10" i="2"/>
  <c r="Y10" i="2"/>
  <c r="X10" i="2"/>
  <c r="W10" i="2"/>
  <c r="V10" i="2"/>
  <c r="U10" i="2"/>
  <c r="T10" i="2"/>
  <c r="S10" i="2"/>
  <c r="Q10" i="2"/>
  <c r="P10" i="2"/>
  <c r="O10" i="2"/>
  <c r="J10" i="2"/>
  <c r="I10" i="2"/>
  <c r="H10" i="2"/>
  <c r="D10" i="2"/>
  <c r="AO9" i="2"/>
  <c r="AN9" i="2"/>
  <c r="AM9" i="2"/>
  <c r="AI9" i="2"/>
  <c r="AH9" i="2"/>
  <c r="AG9" i="2"/>
  <c r="AF9" i="2"/>
  <c r="AE9" i="2"/>
  <c r="AD9" i="2"/>
  <c r="AC9" i="2"/>
  <c r="Z9" i="2"/>
  <c r="Y9" i="2"/>
  <c r="X9" i="2"/>
  <c r="W9" i="2"/>
  <c r="V9" i="2"/>
  <c r="U9" i="2"/>
  <c r="T9" i="2"/>
  <c r="S9" i="2"/>
  <c r="Q9" i="2"/>
  <c r="P9" i="2"/>
  <c r="O9" i="2"/>
  <c r="J9" i="2"/>
  <c r="I9" i="2"/>
  <c r="H9" i="2"/>
  <c r="D9" i="2"/>
  <c r="AO8" i="2"/>
  <c r="AN8" i="2"/>
  <c r="AM8" i="2"/>
  <c r="AI8" i="2"/>
  <c r="AH8" i="2"/>
  <c r="AG8" i="2"/>
  <c r="AF8" i="2"/>
  <c r="AE8" i="2"/>
  <c r="AD8" i="2"/>
  <c r="AC8" i="2"/>
  <c r="Z8" i="2"/>
  <c r="Y8" i="2"/>
  <c r="X8" i="2"/>
  <c r="W8" i="2"/>
  <c r="V8" i="2"/>
  <c r="U8" i="2"/>
  <c r="T8" i="2"/>
  <c r="S8" i="2"/>
  <c r="Q8" i="2"/>
  <c r="P8" i="2"/>
  <c r="O8" i="2"/>
  <c r="J8" i="2"/>
  <c r="I8" i="2"/>
  <c r="H8" i="2"/>
  <c r="D8" i="2"/>
  <c r="AO7" i="2"/>
  <c r="AN7" i="2"/>
  <c r="AM7" i="2"/>
  <c r="AI7" i="2"/>
  <c r="AH7" i="2"/>
  <c r="AG7" i="2"/>
  <c r="AF7" i="2"/>
  <c r="AE7" i="2"/>
  <c r="AJ7" i="2" s="1"/>
  <c r="AD7" i="2"/>
  <c r="AC7" i="2"/>
  <c r="Z7" i="2"/>
  <c r="Y7" i="2"/>
  <c r="X7" i="2"/>
  <c r="W7" i="2"/>
  <c r="V7" i="2"/>
  <c r="U7" i="2"/>
  <c r="T7" i="2"/>
  <c r="S7" i="2"/>
  <c r="Q7" i="2"/>
  <c r="P7" i="2"/>
  <c r="O7" i="2"/>
  <c r="J7" i="2"/>
  <c r="I7" i="2"/>
  <c r="H7" i="2"/>
  <c r="G7" i="2"/>
  <c r="F7" i="2"/>
  <c r="E7" i="2"/>
  <c r="D7" i="2" s="1"/>
  <c r="N7" i="2" s="1"/>
  <c r="K13" i="2" l="1"/>
  <c r="L13" i="2" s="1"/>
  <c r="K19" i="2"/>
  <c r="R21" i="2"/>
  <c r="AP22" i="2"/>
  <c r="M23" i="2"/>
  <c r="K45" i="2"/>
  <c r="L45" i="2" s="1"/>
  <c r="K7" i="2"/>
  <c r="AP10" i="2"/>
  <c r="AJ11" i="2"/>
  <c r="AP11" i="2"/>
  <c r="K21" i="2"/>
  <c r="L21" i="2" s="1"/>
  <c r="K25" i="2"/>
  <c r="AJ31" i="2"/>
  <c r="K9" i="2"/>
  <c r="L9" i="2" s="1"/>
  <c r="L43" i="2"/>
  <c r="K47" i="2"/>
  <c r="L47" i="2" s="1"/>
  <c r="M9" i="2"/>
  <c r="R12" i="2"/>
  <c r="AP13" i="2"/>
  <c r="K17" i="2"/>
  <c r="L17" i="2" s="1"/>
  <c r="R28" i="2"/>
  <c r="K37" i="2"/>
  <c r="L37" i="2" s="1"/>
  <c r="AP39" i="2"/>
  <c r="K43" i="2"/>
  <c r="M47" i="2"/>
  <c r="K48" i="2"/>
  <c r="N9" i="2"/>
  <c r="K11" i="2"/>
  <c r="L11" i="2" s="1"/>
  <c r="AJ13" i="2"/>
  <c r="AP14" i="2"/>
  <c r="AP29" i="2"/>
  <c r="K33" i="2"/>
  <c r="L33" i="2" s="1"/>
  <c r="K39" i="2"/>
  <c r="L39" i="2" s="1"/>
  <c r="AJ39" i="2"/>
  <c r="AJ8" i="2"/>
  <c r="AP8" i="2"/>
  <c r="K12" i="2"/>
  <c r="R18" i="2"/>
  <c r="AP20" i="2"/>
  <c r="K28" i="2"/>
  <c r="AJ29" i="2"/>
  <c r="AP30" i="2"/>
  <c r="AP35" i="2"/>
  <c r="AJ45" i="2"/>
  <c r="AP26" i="2"/>
  <c r="K29" i="2"/>
  <c r="L29" i="2" s="1"/>
  <c r="AJ9" i="2"/>
  <c r="M11" i="2"/>
  <c r="R16" i="2"/>
  <c r="R17" i="2"/>
  <c r="AA17" i="2" s="1"/>
  <c r="M21" i="2"/>
  <c r="AJ25" i="2"/>
  <c r="AJ28" i="2"/>
  <c r="R32" i="2"/>
  <c r="R33" i="2"/>
  <c r="AA33" i="2" s="1"/>
  <c r="L35" i="2"/>
  <c r="AJ44" i="2"/>
  <c r="R46" i="2"/>
  <c r="AP47" i="2"/>
  <c r="R7" i="2"/>
  <c r="AA7" i="2" s="1"/>
  <c r="AJ12" i="2"/>
  <c r="R14" i="2"/>
  <c r="AP18" i="2"/>
  <c r="L19" i="2"/>
  <c r="AP23" i="2"/>
  <c r="AJ34" i="2"/>
  <c r="M35" i="2"/>
  <c r="K36" i="2"/>
  <c r="R38" i="2"/>
  <c r="K41" i="2"/>
  <c r="L41" i="2" s="1"/>
  <c r="AP7" i="2"/>
  <c r="AP15" i="2"/>
  <c r="M19" i="2"/>
  <c r="R23" i="2"/>
  <c r="AA23" i="2" s="1"/>
  <c r="AL23" i="2" s="1"/>
  <c r="AJ23" i="2"/>
  <c r="L25" i="2"/>
  <c r="R30" i="2"/>
  <c r="AP31" i="2"/>
  <c r="K42" i="2"/>
  <c r="AJ42" i="2"/>
  <c r="AP45" i="2"/>
  <c r="AJ15" i="2"/>
  <c r="AP16" i="2"/>
  <c r="K18" i="2"/>
  <c r="R22" i="2"/>
  <c r="AP24" i="2"/>
  <c r="K34" i="2"/>
  <c r="AP37" i="2"/>
  <c r="AP46" i="2"/>
  <c r="R42" i="2"/>
  <c r="AJ49" i="2"/>
  <c r="R8" i="2"/>
  <c r="AA21" i="2"/>
  <c r="AJ24" i="2"/>
  <c r="R26" i="2"/>
  <c r="R27" i="2"/>
  <c r="AA27" i="2" s="1"/>
  <c r="AP27" i="2"/>
  <c r="M31" i="2"/>
  <c r="R34" i="2"/>
  <c r="AJ41" i="2"/>
  <c r="AJ43" i="2"/>
  <c r="M45" i="2"/>
  <c r="R10" i="2"/>
  <c r="R11" i="2"/>
  <c r="AA11" i="2" s="1"/>
  <c r="AK11" i="2" s="1"/>
  <c r="AP12" i="2"/>
  <c r="M13" i="2"/>
  <c r="M15" i="2"/>
  <c r="AJ17" i="2"/>
  <c r="AP19" i="2"/>
  <c r="AJ21" i="2"/>
  <c r="K32" i="2"/>
  <c r="AJ33" i="2"/>
  <c r="AJ35" i="2"/>
  <c r="M37" i="2"/>
  <c r="AP41" i="2"/>
  <c r="R49" i="2"/>
  <c r="AA49" i="2" s="1"/>
  <c r="AK49" i="2" s="1"/>
  <c r="M8" i="2"/>
  <c r="AP9" i="2"/>
  <c r="AJ14" i="2"/>
  <c r="AP17" i="2"/>
  <c r="AJ19" i="2"/>
  <c r="R24" i="2"/>
  <c r="AP25" i="2"/>
  <c r="AP28" i="2"/>
  <c r="AP33" i="2"/>
  <c r="AJ36" i="2"/>
  <c r="R40" i="2"/>
  <c r="R41" i="2"/>
  <c r="AA41" i="2" s="1"/>
  <c r="AL41" i="2" s="1"/>
  <c r="AB17" i="2"/>
  <c r="AL17" i="2"/>
  <c r="AK17" i="2"/>
  <c r="AL33" i="2"/>
  <c r="AK33" i="2"/>
  <c r="AB33" i="2"/>
  <c r="AK23" i="2"/>
  <c r="AB23" i="2"/>
  <c r="AB7" i="2"/>
  <c r="AL7" i="2"/>
  <c r="AK7" i="2"/>
  <c r="AL11" i="2"/>
  <c r="AL21" i="2"/>
  <c r="AB21" i="2"/>
  <c r="AL49" i="2"/>
  <c r="AB41" i="2"/>
  <c r="K8" i="2"/>
  <c r="R13" i="2"/>
  <c r="AA13" i="2" s="1"/>
  <c r="K14" i="2"/>
  <c r="L14" i="2" s="1"/>
  <c r="AJ20" i="2"/>
  <c r="AA22" i="2"/>
  <c r="N24" i="2"/>
  <c r="M24" i="2"/>
  <c r="L24" i="2"/>
  <c r="R29" i="2"/>
  <c r="AA29" i="2" s="1"/>
  <c r="N32" i="2"/>
  <c r="M32" i="2"/>
  <c r="L32" i="2"/>
  <c r="AP34" i="2"/>
  <c r="R37" i="2"/>
  <c r="AA37" i="2" s="1"/>
  <c r="N40" i="2"/>
  <c r="M40" i="2"/>
  <c r="L40" i="2"/>
  <c r="AP42" i="2"/>
  <c r="R45" i="2"/>
  <c r="AA45" i="2" s="1"/>
  <c r="AJ48" i="2"/>
  <c r="AA26" i="2"/>
  <c r="N28" i="2"/>
  <c r="M28" i="2"/>
  <c r="L28" i="2"/>
  <c r="R31" i="2"/>
  <c r="AA31" i="2" s="1"/>
  <c r="N34" i="2"/>
  <c r="M34" i="2"/>
  <c r="L34" i="2"/>
  <c r="AP36" i="2"/>
  <c r="R39" i="2"/>
  <c r="AA39" i="2" s="1"/>
  <c r="N42" i="2"/>
  <c r="M42" i="2"/>
  <c r="L42" i="2"/>
  <c r="AP44" i="2"/>
  <c r="R47" i="2"/>
  <c r="AA47" i="2" s="1"/>
  <c r="R48" i="2"/>
  <c r="AA48" i="2" s="1"/>
  <c r="AA16" i="2"/>
  <c r="M7" i="2"/>
  <c r="AA30" i="2"/>
  <c r="AA38" i="2"/>
  <c r="AA46" i="2"/>
  <c r="L7" i="2"/>
  <c r="AA20" i="2"/>
  <c r="N36" i="2"/>
  <c r="M36" i="2"/>
  <c r="L36" i="2"/>
  <c r="N44" i="2"/>
  <c r="M44" i="2"/>
  <c r="L44" i="2"/>
  <c r="N12" i="2"/>
  <c r="M12" i="2"/>
  <c r="L12" i="2"/>
  <c r="AA14" i="2"/>
  <c r="N16" i="2"/>
  <c r="M16" i="2"/>
  <c r="N10" i="2"/>
  <c r="M10" i="2"/>
  <c r="R15" i="2"/>
  <c r="AA15" i="2" s="1"/>
  <c r="K16" i="2"/>
  <c r="L16" i="2" s="1"/>
  <c r="AJ22" i="2"/>
  <c r="AA24" i="2"/>
  <c r="N26" i="2"/>
  <c r="M26" i="2"/>
  <c r="AJ30" i="2"/>
  <c r="AA32" i="2"/>
  <c r="AJ38" i="2"/>
  <c r="AA40" i="2"/>
  <c r="N18" i="2"/>
  <c r="M18" i="2"/>
  <c r="L18" i="2"/>
  <c r="AA10" i="2"/>
  <c r="N22" i="2"/>
  <c r="M22" i="2"/>
  <c r="L22" i="2"/>
  <c r="AA8" i="2"/>
  <c r="AJ10" i="2"/>
  <c r="R9" i="2"/>
  <c r="AA9" i="2" s="1"/>
  <c r="K10" i="2"/>
  <c r="L10" i="2" s="1"/>
  <c r="AJ16" i="2"/>
  <c r="AA18" i="2"/>
  <c r="N20" i="2"/>
  <c r="M20" i="2"/>
  <c r="R25" i="2"/>
  <c r="AA25" i="2" s="1"/>
  <c r="K26" i="2"/>
  <c r="L26" i="2" s="1"/>
  <c r="AJ26" i="2"/>
  <c r="N30" i="2"/>
  <c r="M30" i="2"/>
  <c r="AP32" i="2"/>
  <c r="R35" i="2"/>
  <c r="AA35" i="2" s="1"/>
  <c r="N38" i="2"/>
  <c r="M38" i="2"/>
  <c r="AP40" i="2"/>
  <c r="R43" i="2"/>
  <c r="AA43" i="2" s="1"/>
  <c r="N46" i="2"/>
  <c r="M46" i="2"/>
  <c r="N8" i="2"/>
  <c r="L8" i="2"/>
  <c r="AA12" i="2"/>
  <c r="N14" i="2"/>
  <c r="M14" i="2"/>
  <c r="R19" i="2"/>
  <c r="AA19" i="2" s="1"/>
  <c r="K20" i="2"/>
  <c r="L20" i="2" s="1"/>
  <c r="AA28" i="2"/>
  <c r="K30" i="2"/>
  <c r="L30" i="2" s="1"/>
  <c r="AJ32" i="2"/>
  <c r="AA34" i="2"/>
  <c r="R36" i="2"/>
  <c r="AA36" i="2" s="1"/>
  <c r="K38" i="2"/>
  <c r="L38" i="2" s="1"/>
  <c r="AJ40" i="2"/>
  <c r="AA42" i="2"/>
  <c r="R44" i="2"/>
  <c r="AA44" i="2" s="1"/>
  <c r="K46" i="2"/>
  <c r="L46" i="2" s="1"/>
  <c r="AJ46" i="2"/>
  <c r="N48" i="2"/>
  <c r="M48" i="2"/>
  <c r="L48" i="2"/>
  <c r="AK21" i="2" l="1"/>
  <c r="AB49" i="2"/>
  <c r="AL27" i="2"/>
  <c r="AB27" i="2"/>
  <c r="AK27" i="2"/>
  <c r="AK41" i="2"/>
  <c r="AB11" i="2"/>
  <c r="AL36" i="2"/>
  <c r="AK36" i="2"/>
  <c r="AB36" i="2"/>
  <c r="AL48" i="2"/>
  <c r="AK48" i="2"/>
  <c r="AB48" i="2"/>
  <c r="AL44" i="2"/>
  <c r="AK44" i="2"/>
  <c r="AB44" i="2"/>
  <c r="AL43" i="2"/>
  <c r="AB43" i="2"/>
  <c r="AK43" i="2"/>
  <c r="AL38" i="2"/>
  <c r="AK38" i="2"/>
  <c r="AB38" i="2"/>
  <c r="AL34" i="2"/>
  <c r="AK34" i="2"/>
  <c r="AB34" i="2"/>
  <c r="AL10" i="2"/>
  <c r="AK10" i="2"/>
  <c r="AB10" i="2"/>
  <c r="AK15" i="2"/>
  <c r="AB15" i="2"/>
  <c r="AL15" i="2"/>
  <c r="AL14" i="2"/>
  <c r="AK14" i="2"/>
  <c r="AB14" i="2"/>
  <c r="AL30" i="2"/>
  <c r="AK30" i="2"/>
  <c r="AB30" i="2"/>
  <c r="AL18" i="2"/>
  <c r="AK18" i="2"/>
  <c r="AB18" i="2"/>
  <c r="AL32" i="2"/>
  <c r="AK32" i="2"/>
  <c r="AB32" i="2"/>
  <c r="AL12" i="2"/>
  <c r="AK12" i="2"/>
  <c r="AB12" i="2"/>
  <c r="AL39" i="2"/>
  <c r="AK39" i="2"/>
  <c r="AB39" i="2"/>
  <c r="AL37" i="2"/>
  <c r="AK37" i="2"/>
  <c r="AB37" i="2"/>
  <c r="AL22" i="2"/>
  <c r="AK22" i="2"/>
  <c r="AB22" i="2"/>
  <c r="AL28" i="2"/>
  <c r="AK28" i="2"/>
  <c r="AB28" i="2"/>
  <c r="AB25" i="2"/>
  <c r="AL25" i="2"/>
  <c r="AK25" i="2"/>
  <c r="AL42" i="2"/>
  <c r="AK42" i="2"/>
  <c r="AB42" i="2"/>
  <c r="AL35" i="2"/>
  <c r="AB35" i="2"/>
  <c r="AK35" i="2"/>
  <c r="AL8" i="2"/>
  <c r="AK8" i="2"/>
  <c r="AB8" i="2"/>
  <c r="AL20" i="2"/>
  <c r="AK20" i="2"/>
  <c r="AB20" i="2"/>
  <c r="AL47" i="2"/>
  <c r="AK47" i="2"/>
  <c r="AB47" i="2"/>
  <c r="AL45" i="2"/>
  <c r="AB45" i="2"/>
  <c r="AK45" i="2"/>
  <c r="AB9" i="2"/>
  <c r="AL9" i="2"/>
  <c r="AK9" i="2"/>
  <c r="AL16" i="2"/>
  <c r="AK16" i="2"/>
  <c r="AB16" i="2"/>
  <c r="AK19" i="2"/>
  <c r="AL19" i="2"/>
  <c r="AB19" i="2"/>
  <c r="AL40" i="2"/>
  <c r="AK40" i="2"/>
  <c r="AB40" i="2"/>
  <c r="AL24" i="2"/>
  <c r="AK24" i="2"/>
  <c r="AB24" i="2"/>
  <c r="AL13" i="2"/>
  <c r="AK13" i="2"/>
  <c r="AB13" i="2"/>
  <c r="AL26" i="2"/>
  <c r="AK26" i="2"/>
  <c r="AB26" i="2"/>
  <c r="AL46" i="2"/>
  <c r="AK46" i="2"/>
  <c r="AB46" i="2"/>
  <c r="AL31" i="2"/>
  <c r="AK31" i="2"/>
  <c r="AB31" i="2"/>
  <c r="AL29" i="2"/>
  <c r="AB29" i="2"/>
  <c r="AK29" i="2"/>
</calcChain>
</file>

<file path=xl/sharedStrings.xml><?xml version="1.0" encoding="utf-8"?>
<sst xmlns="http://schemas.openxmlformats.org/spreadsheetml/2006/main" count="2030" uniqueCount="217">
  <si>
    <t>ごみ処理の概要（令和1年度実績）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</si>
  <si>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</si>
  <si>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</si>
  <si>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</si>
  <si>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総人口</t>
    <phoneticPr fontId="4"/>
  </si>
  <si>
    <t>外国人人口</t>
    <phoneticPr fontId="4"/>
  </si>
  <si>
    <t>ごみ総排出量 (計画収集量+直接搬入量+集団回収量)</t>
    <phoneticPr fontId="4"/>
  </si>
  <si>
    <t>１人１日当たりの排出量</t>
    <phoneticPr fontId="4"/>
  </si>
  <si>
    <t>自家処理量</t>
    <phoneticPr fontId="4"/>
  </si>
  <si>
    <t>ごみ処理量 (直接焼却量+直接最終処分量+焼却以外の中間処理量+直接資源化量)</t>
    <phoneticPr fontId="4"/>
  </si>
  <si>
    <t xml:space="preserve">減量処理率 (直接資源化量+直接焼却量+焼却以外の中間処理量)/ごみ処理量*100
</t>
    <phoneticPr fontId="4"/>
  </si>
  <si>
    <t>中間処理後再生利用量 (焼却施設＋粗大ごみ処理施設+ごみ堆肥化施設+ごみ飼料化施設+メタン化施設+ごみ燃料化施設+その他の資源化等を行う施設+その他の施設)</t>
    <phoneticPr fontId="4"/>
  </si>
  <si>
    <t>リサイクル率 Ｒ
(直接資源化量+中間処理後再生利用量+集団回収量)/(ごみ処理量+集団回収量)*100</t>
    <phoneticPr fontId="4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</si>
  <si>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4"/>
  </si>
  <si>
    <t>最終処分量 (直接最終処分量+焼却残渣量+処理残渣量)</t>
    <phoneticPr fontId="4"/>
  </si>
  <si>
    <t>計画収集人口</t>
    <phoneticPr fontId="4"/>
  </si>
  <si>
    <t>自家処理人口</t>
    <phoneticPr fontId="4"/>
  </si>
  <si>
    <t>計画収集量</t>
    <phoneticPr fontId="4"/>
  </si>
  <si>
    <t>直接搬入量</t>
    <phoneticPr fontId="4"/>
  </si>
  <si>
    <t>集団回収量</t>
    <phoneticPr fontId="4"/>
  </si>
  <si>
    <t>合計</t>
    <phoneticPr fontId="4"/>
  </si>
  <si>
    <t>合計
(ごみ総排出量)*10^6/総人口/366</t>
    <phoneticPr fontId="4"/>
  </si>
  <si>
    <t>生活系ごみ
(生活系ごみ搬入量+集団回収量)*10^6/総人口/366</t>
    <phoneticPr fontId="4"/>
  </si>
  <si>
    <t>事業系ごみ
(事業系ごみ搬入量)*10^6/総人口/366</t>
    <phoneticPr fontId="4"/>
  </si>
  <si>
    <t>直接焼却量</t>
    <phoneticPr fontId="4"/>
  </si>
  <si>
    <t>直接最終
処分量</t>
    <phoneticPr fontId="4"/>
  </si>
  <si>
    <t>焼却以外の中間処理量(粗大ごみ処理施設+ごみ堆肥化施設+ごみ飼料化施設+メタン化施設+ごみ燃料化施設+その他の資源化等を行う施設+その他の施設)</t>
    <phoneticPr fontId="4"/>
  </si>
  <si>
    <t>直接
資源化量</t>
    <phoneticPr fontId="4"/>
  </si>
  <si>
    <t>焼却施設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</si>
  <si>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</si>
  <si>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</si>
  <si>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</si>
  <si>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</si>
  <si>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ごみ燃料化施設</t>
    <phoneticPr fontId="4"/>
  </si>
  <si>
    <t>その他の資源化等を行う施設</t>
    <phoneticPr fontId="4"/>
  </si>
  <si>
    <t>焼却残渣量</t>
    <phoneticPr fontId="4"/>
  </si>
  <si>
    <t>処理残渣量</t>
    <phoneticPr fontId="4"/>
  </si>
  <si>
    <t>資源化等を行う施設</t>
    <phoneticPr fontId="4"/>
  </si>
  <si>
    <t>ごみ燃料化
施設</t>
    <phoneticPr fontId="4"/>
  </si>
  <si>
    <t>その他の
施設</t>
    <phoneticPr fontId="4"/>
  </si>
  <si>
    <t>（人）</t>
    <phoneticPr fontId="4"/>
  </si>
  <si>
    <t>（ｔ）</t>
    <phoneticPr fontId="4"/>
  </si>
  <si>
    <t>（g/人日)</t>
    <phoneticPr fontId="4"/>
  </si>
  <si>
    <t>（％）</t>
    <phoneticPr fontId="4"/>
  </si>
  <si>
    <t>岐阜県</t>
  </si>
  <si>
    <t>21000</t>
  </si>
  <si>
    <t>21201</t>
  </si>
  <si>
    <t>岐阜市</t>
  </si>
  <si>
    <t/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</si>
  <si>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</si>
  <si>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</si>
  <si>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</si>
  <si>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</si>
  <si>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</si>
  <si>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</si>
  <si>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</si>
  <si>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</si>
  <si>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</si>
  <si>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</si>
  <si>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</si>
  <si>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</si>
  <si>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</si>
  <si>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</si>
  <si>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</si>
  <si>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</si>
  <si>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</si>
  <si>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</si>
  <si>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</si>
  <si>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</si>
  <si>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</si>
  <si>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</si>
  <si>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</si>
  <si>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</si>
  <si>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</si>
  <si>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</si>
  <si>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</si>
  <si>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</si>
  <si>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</si>
  <si>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</si>
  <si>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</si>
  <si>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</si>
  <si>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</si>
  <si>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</si>
  <si>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</si>
  <si>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</si>
  <si>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</si>
  <si>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</si>
  <si>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</si>
  <si>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</si>
  <si>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</si>
  <si>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</si>
  <si>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</si>
  <si>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</si>
  <si>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</si>
  <si>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</si>
  <si>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</si>
  <si>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</si>
  <si>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</si>
  <si>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</si>
  <si>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</si>
  <si>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</si>
  <si>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</si>
  <si>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</si>
  <si>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</si>
  <si>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</si>
  <si>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</si>
  <si>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</si>
  <si>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</si>
  <si>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</si>
  <si>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</si>
  <si>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</si>
  <si>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</si>
  <si>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</si>
  <si>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</si>
  <si>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</si>
  <si>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</si>
  <si>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</si>
  <si>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</si>
  <si>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</si>
  <si>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</si>
  <si>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</si>
  <si>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</si>
  <si>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</si>
  <si>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</si>
  <si>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</si>
  <si>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</si>
  <si>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</si>
  <si>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</si>
  <si>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</si>
  <si>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</si>
  <si>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</si>
  <si>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ごみ処理の概要（平成30年度実績）</t>
    <phoneticPr fontId="4"/>
  </si>
  <si>
    <t>合計
(ごみ総排出量)*10^6/総人口/365</t>
    <phoneticPr fontId="4"/>
  </si>
  <si>
    <t>生活系ごみ
(生活系ごみ搬入量+集団回収量)*10^6/総人口/365</t>
    <phoneticPr fontId="4"/>
  </si>
  <si>
    <t>事業系ごみ
(事業系ごみ搬入量)*10^6/総人口/365</t>
    <phoneticPr fontId="4"/>
  </si>
  <si>
    <t>ごみ処理の概要（平成29年度実績）</t>
    <phoneticPr fontId="4"/>
  </si>
  <si>
    <t>211060</t>
  </si>
  <si>
    <t>211061</t>
  </si>
  <si>
    <t>211062</t>
  </si>
  <si>
    <t>211063</t>
  </si>
  <si>
    <t>211101</t>
  </si>
  <si>
    <t>211065</t>
  </si>
  <si>
    <t>211102</t>
  </si>
  <si>
    <t>211067</t>
  </si>
  <si>
    <t>211103</t>
  </si>
  <si>
    <t>211069</t>
  </si>
  <si>
    <t>211104</t>
  </si>
  <si>
    <t>211071</t>
  </si>
  <si>
    <t>211072</t>
  </si>
  <si>
    <t>211105</t>
  </si>
  <si>
    <t>211074</t>
  </si>
  <si>
    <t>211059</t>
  </si>
  <si>
    <t>211075</t>
  </si>
  <si>
    <t>211076</t>
  </si>
  <si>
    <t>211077</t>
  </si>
  <si>
    <t>211078</t>
  </si>
  <si>
    <t>211204</t>
  </si>
  <si>
    <t>211205</t>
  </si>
  <si>
    <t>211128</t>
  </si>
  <si>
    <t>211109</t>
  </si>
  <si>
    <t>211083</t>
  </si>
  <si>
    <t>211196</t>
  </si>
  <si>
    <t>211197</t>
  </si>
  <si>
    <t>211148</t>
  </si>
  <si>
    <t>211132</t>
  </si>
  <si>
    <t>211114</t>
  </si>
  <si>
    <t>211089</t>
  </si>
  <si>
    <t>211164</t>
  </si>
  <si>
    <t>211150</t>
  </si>
  <si>
    <t>211220</t>
  </si>
  <si>
    <t>211219</t>
  </si>
  <si>
    <t>211217</t>
  </si>
  <si>
    <t>211214</t>
  </si>
  <si>
    <t>211210</t>
  </si>
  <si>
    <t>211203</t>
  </si>
  <si>
    <t>211183</t>
  </si>
  <si>
    <t>211172</t>
  </si>
  <si>
    <t>211159</t>
  </si>
  <si>
    <t>ごみ処理の概要（平成28年度実績）</t>
    <phoneticPr fontId="4"/>
  </si>
  <si>
    <t>211201</t>
  </si>
  <si>
    <t>211202</t>
  </si>
  <si>
    <t>211206</t>
  </si>
  <si>
    <t>211207</t>
  </si>
  <si>
    <t>211208</t>
  </si>
  <si>
    <t>211209</t>
  </si>
  <si>
    <t>211211</t>
  </si>
  <si>
    <t>211212</t>
  </si>
  <si>
    <t>211213</t>
  </si>
  <si>
    <t>211215</t>
  </si>
  <si>
    <t>211216</t>
  </si>
  <si>
    <t>211218</t>
  </si>
  <si>
    <t>211221</t>
  </si>
  <si>
    <t>211302</t>
  </si>
  <si>
    <t>211303</t>
  </si>
  <si>
    <t>211341</t>
  </si>
  <si>
    <t>211361</t>
  </si>
  <si>
    <t>211362</t>
  </si>
  <si>
    <t>211381</t>
  </si>
  <si>
    <t>211382</t>
  </si>
  <si>
    <t>211383</t>
  </si>
  <si>
    <t>211401</t>
  </si>
  <si>
    <t>211403</t>
  </si>
  <si>
    <t>211404</t>
  </si>
  <si>
    <t>211421</t>
  </si>
  <si>
    <t>211501</t>
  </si>
  <si>
    <t>211502</t>
  </si>
  <si>
    <t>211503</t>
  </si>
  <si>
    <t>211504</t>
  </si>
  <si>
    <t>211505</t>
  </si>
  <si>
    <t>211506</t>
  </si>
  <si>
    <t>211507</t>
  </si>
  <si>
    <t>211521</t>
  </si>
  <si>
    <t>211604</t>
  </si>
  <si>
    <t>ごみ処理の概要（平成27年度実績）</t>
    <phoneticPr fontId="4"/>
  </si>
  <si>
    <t>ごみ処理の概要（令和3年度実績）</t>
    <phoneticPr fontId="4"/>
  </si>
  <si>
    <t>ごみ処理の概要（令和2年度実績）</t>
    <phoneticPr fontId="4"/>
  </si>
  <si>
    <t>ごみ処理の概要（令和4年度実績）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</si>
</sst>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horizontal="right" vertical="center"/>
    </xf>
    <xf numFmtId="0" fontId="6" fillId="0" borderId="0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/>
    </xf>
    <xf numFmtId="0" fontId="8" fillId="2" borderId="3" xfId="1" applyNumberFormat="1" applyFont="1" applyFill="1" applyBorder="1" applyAlignment="1">
      <alignment vertical="center" wrapText="1"/>
    </xf>
    <xf numFmtId="0" fontId="9" fillId="2" borderId="1" xfId="1" applyNumberFormat="1" applyFont="1" applyFill="1" applyBorder="1" applyAlignment="1">
      <alignment vertical="center" wrapText="1"/>
    </xf>
    <xf numFmtId="0" fontId="9" fillId="2" borderId="5" xfId="1" quotePrefix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wrapText="1"/>
    </xf>
    <xf numFmtId="0" fontId="8" fillId="2" borderId="4" xfId="1" applyNumberFormat="1" applyFont="1" applyFill="1" applyBorder="1" applyAlignment="1">
      <alignment wrapText="1"/>
    </xf>
    <xf numFmtId="0" fontId="10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/>
    </xf>
    <xf numFmtId="0" fontId="8" fillId="2" borderId="8" xfId="1" quotePrefix="1" applyNumberFormat="1" applyFont="1" applyFill="1" applyBorder="1" applyAlignment="1">
      <alignment vertical="center" wrapText="1"/>
    </xf>
    <xf numFmtId="0" fontId="9" fillId="2" borderId="8" xfId="1" applyNumberFormat="1" applyFont="1" applyFill="1" applyBorder="1" applyAlignment="1">
      <alignment vertical="center"/>
    </xf>
    <xf numFmtId="0" fontId="9" fillId="2" borderId="8" xfId="1" applyNumberFormat="1" applyFont="1" applyFill="1" applyBorder="1" applyAlignment="1">
      <alignment vertical="center" wrapText="1"/>
    </xf>
    <xf numFmtId="0" fontId="11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8" fillId="2" borderId="8" xfId="1" applyNumberFormat="1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 wrapText="1"/>
    </xf>
    <xf numFmtId="0" fontId="8" fillId="2" borderId="8" xfId="1" quotePrefix="1" applyNumberFormat="1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5" fillId="3" borderId="9" xfId="1" applyNumberFormat="1" applyFont="1" applyFill="1" applyBorder="1" applyAlignment="1">
      <alignment vertical="center"/>
    </xf>
    <xf numFmtId="49" fontId="5" fillId="3" borderId="9" xfId="1" quotePrefix="1" applyNumberFormat="1" applyFont="1" applyFill="1" applyBorder="1" applyAlignment="1">
      <alignment vertical="center"/>
    </xf>
    <xf numFmtId="0" fontId="5" fillId="3" borderId="9" xfId="1" applyNumberFormat="1" applyFont="1" applyFill="1" applyBorder="1" applyAlignment="1">
      <alignment vertical="center" wrapText="1"/>
    </xf>
    <xf numFmtId="3" fontId="5" fillId="3" borderId="9" xfId="2" applyNumberFormat="1" applyFont="1" applyFill="1" applyBorder="1" applyAlignment="1">
      <alignment horizontal="right" vertical="center"/>
    </xf>
    <xf numFmtId="176" fontId="5" fillId="3" borderId="9" xfId="2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7" fillId="0" borderId="0" xfId="1" quotePrefix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8" fillId="4" borderId="3" xfId="1" applyNumberFormat="1" applyFont="1" applyFill="1" applyBorder="1" applyAlignment="1">
      <alignment vertical="center" wrapText="1"/>
    </xf>
    <xf numFmtId="0" fontId="9" fillId="4" borderId="1" xfId="1" applyNumberFormat="1" applyFont="1" applyFill="1" applyBorder="1" applyAlignment="1">
      <alignment vertical="center" wrapText="1"/>
    </xf>
    <xf numFmtId="0" fontId="9" fillId="4" borderId="5" xfId="1" quotePrefix="1" applyNumberFormat="1" applyFont="1" applyFill="1" applyBorder="1" applyAlignment="1">
      <alignment vertical="center"/>
    </xf>
    <xf numFmtId="0" fontId="8" fillId="4" borderId="6" xfId="1" applyNumberFormat="1" applyFont="1" applyFill="1" applyBorder="1" applyAlignment="1">
      <alignment vertical="center"/>
    </xf>
    <xf numFmtId="0" fontId="8" fillId="4" borderId="4" xfId="1" applyNumberFormat="1" applyFont="1" applyFill="1" applyBorder="1" applyAlignment="1">
      <alignment wrapText="1"/>
    </xf>
    <xf numFmtId="0" fontId="8" fillId="4" borderId="8" xfId="1" applyNumberFormat="1" applyFont="1" applyFill="1" applyBorder="1" applyAlignment="1">
      <alignment vertical="center"/>
    </xf>
    <xf numFmtId="0" fontId="8" fillId="4" borderId="8" xfId="1" applyNumberFormat="1" applyFont="1" applyFill="1" applyBorder="1" applyAlignment="1">
      <alignment vertical="center" wrapText="1"/>
    </xf>
    <xf numFmtId="0" fontId="8" fillId="4" borderId="8" xfId="1" quotePrefix="1" applyNumberFormat="1" applyFont="1" applyFill="1" applyBorder="1" applyAlignment="1">
      <alignment vertical="center" wrapText="1"/>
    </xf>
    <xf numFmtId="0" fontId="9" fillId="4" borderId="8" xfId="1" applyNumberFormat="1" applyFont="1" applyFill="1" applyBorder="1" applyAlignment="1">
      <alignment vertical="center"/>
    </xf>
    <xf numFmtId="0" fontId="9" fillId="4" borderId="8" xfId="1" applyNumberFormat="1" applyFont="1" applyFill="1" applyBorder="1" applyAlignment="1">
      <alignment vertical="center" wrapText="1"/>
    </xf>
    <xf numFmtId="0" fontId="8" fillId="4" borderId="8" xfId="1" applyNumberFormat="1" applyFont="1" applyFill="1" applyBorder="1" applyAlignment="1">
      <alignment horizontal="center" vertical="center"/>
    </xf>
    <xf numFmtId="0" fontId="8" fillId="4" borderId="8" xfId="1" applyNumberFormat="1" applyFont="1" applyFill="1" applyBorder="1" applyAlignment="1">
      <alignment horizontal="center" vertical="center" wrapText="1"/>
    </xf>
    <xf numFmtId="0" fontId="8" fillId="4" borderId="8" xfId="1" quotePrefix="1" applyNumberFormat="1" applyFont="1" applyFill="1" applyBorder="1" applyAlignment="1">
      <alignment horizontal="center" vertical="center" wrapText="1"/>
    </xf>
    <xf numFmtId="0" fontId="5" fillId="5" borderId="9" xfId="1" applyNumberFormat="1" applyFont="1" applyFill="1" applyBorder="1" applyAlignment="1">
      <alignment vertical="center"/>
    </xf>
    <xf numFmtId="49" fontId="5" fillId="5" borderId="9" xfId="1" quotePrefix="1" applyNumberFormat="1" applyFont="1" applyFill="1" applyBorder="1" applyAlignment="1">
      <alignment vertical="center"/>
    </xf>
    <xf numFmtId="0" fontId="5" fillId="5" borderId="9" xfId="1" applyNumberFormat="1" applyFont="1" applyFill="1" applyBorder="1" applyAlignment="1">
      <alignment vertical="center" wrapText="1"/>
    </xf>
    <xf numFmtId="3" fontId="5" fillId="5" borderId="9" xfId="2" applyNumberFormat="1" applyFont="1" applyFill="1" applyBorder="1" applyAlignment="1">
      <alignment horizontal="right" vertical="center"/>
    </xf>
    <xf numFmtId="176" fontId="5" fillId="5" borderId="9" xfId="2" applyNumberFormat="1" applyFont="1" applyFill="1" applyBorder="1" applyAlignment="1">
      <alignment horizontal="right"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2" borderId="3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5" xfId="1" quotePrefix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4" xfId="1" applyFont="1" applyFill="1" applyBorder="1" applyAlignment="1">
      <alignment wrapText="1"/>
    </xf>
    <xf numFmtId="0" fontId="8" fillId="2" borderId="4" xfId="1" applyFont="1" applyFill="1" applyBorder="1" applyAlignment="1">
      <alignment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2" borderId="8" xfId="1" applyFont="1" applyFill="1" applyBorder="1">
      <alignment vertical="center"/>
    </xf>
    <xf numFmtId="0" fontId="8" fillId="2" borderId="8" xfId="1" applyFont="1" applyFill="1" applyBorder="1" applyAlignment="1">
      <alignment vertical="center" wrapText="1"/>
    </xf>
    <xf numFmtId="0" fontId="8" fillId="2" borderId="8" xfId="1" applyFont="1" applyFill="1" applyBorder="1">
      <alignment vertical="center"/>
    </xf>
    <xf numFmtId="0" fontId="8" fillId="2" borderId="8" xfId="1" quotePrefix="1" applyFont="1" applyFill="1" applyBorder="1" applyAlignment="1">
      <alignment vertical="center" wrapText="1"/>
    </xf>
    <xf numFmtId="0" fontId="9" fillId="2" borderId="8" xfId="1" applyFont="1" applyFill="1" applyBorder="1">
      <alignment vertical="center"/>
    </xf>
    <xf numFmtId="0" fontId="9" fillId="2" borderId="8" xfId="1" applyFont="1" applyFill="1" applyBorder="1" applyAlignment="1">
      <alignment vertical="center" wrapText="1"/>
    </xf>
    <xf numFmtId="0" fontId="11" fillId="0" borderId="0" xfId="1" applyFont="1">
      <alignment vertical="center"/>
    </xf>
    <xf numFmtId="0" fontId="9" fillId="0" borderId="0" xfId="1" applyFont="1">
      <alignment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8" xfId="1" quotePrefix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3" borderId="9" xfId="1" applyFont="1" applyFill="1" applyBorder="1">
      <alignment vertical="center"/>
    </xf>
    <xf numFmtId="49" fontId="5" fillId="3" borderId="9" xfId="1" quotePrefix="1" applyNumberFormat="1" applyFont="1" applyFill="1" applyBorder="1">
      <alignment vertical="center"/>
    </xf>
    <xf numFmtId="0" fontId="5" fillId="3" borderId="9" xfId="1" applyFont="1" applyFill="1" applyBorder="1" applyAlignment="1">
      <alignment vertical="center" wrapText="1"/>
    </xf>
    <xf numFmtId="0" fontId="5" fillId="0" borderId="9" xfId="1" applyFont="1" applyBorder="1">
      <alignment vertical="center"/>
    </xf>
    <xf numFmtId="49" fontId="5" fillId="0" borderId="9" xfId="1" applyNumberFormat="1" applyFont="1" applyBorder="1">
      <alignment vertical="center"/>
    </xf>
    <xf numFmtId="3" fontId="5" fillId="0" borderId="9" xfId="1" applyNumberFormat="1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8" fillId="4" borderId="1" xfId="1" applyNumberFormat="1" applyFont="1" applyFill="1" applyBorder="1" applyAlignment="1">
      <alignment vertical="center" wrapText="1"/>
    </xf>
    <xf numFmtId="0" fontId="8" fillId="4" borderId="8" xfId="1" applyNumberFormat="1" applyFont="1" applyFill="1" applyBorder="1" applyAlignment="1">
      <alignment vertical="center" wrapText="1"/>
    </xf>
    <xf numFmtId="0" fontId="8" fillId="4" borderId="8" xfId="1" applyNumberFormat="1" applyFont="1" applyFill="1" applyBorder="1" applyAlignment="1">
      <alignment vertical="center"/>
    </xf>
    <xf numFmtId="0" fontId="8" fillId="4" borderId="1" xfId="1" quotePrefix="1" applyNumberFormat="1" applyFont="1" applyFill="1" applyBorder="1" applyAlignment="1">
      <alignment vertical="center" wrapText="1"/>
    </xf>
    <xf numFmtId="0" fontId="8" fillId="4" borderId="8" xfId="1" applyNumberFormat="1" applyFont="1" applyFill="1" applyBorder="1" applyAlignment="1">
      <alignment wrapText="1"/>
    </xf>
    <xf numFmtId="0" fontId="8" fillId="4" borderId="8" xfId="1" quotePrefix="1" applyNumberFormat="1" applyFont="1" applyFill="1" applyBorder="1" applyAlignment="1">
      <alignment vertical="center" wrapText="1"/>
    </xf>
    <xf numFmtId="0" fontId="9" fillId="4" borderId="1" xfId="1" quotePrefix="1" applyNumberFormat="1" applyFont="1" applyFill="1" applyBorder="1" applyAlignment="1">
      <alignment vertical="top" wrapText="1"/>
    </xf>
    <xf numFmtId="0" fontId="9" fillId="4" borderId="8" xfId="1" quotePrefix="1" applyNumberFormat="1" applyFont="1" applyFill="1" applyBorder="1" applyAlignment="1">
      <alignment vertical="top" wrapText="1"/>
    </xf>
    <xf numFmtId="0" fontId="9" fillId="4" borderId="2" xfId="1" quotePrefix="1" applyNumberFormat="1" applyFont="1" applyFill="1" applyBorder="1" applyAlignment="1">
      <alignment vertical="center" wrapText="1"/>
    </xf>
    <xf numFmtId="0" fontId="8" fillId="4" borderId="3" xfId="1" applyNumberFormat="1" applyFont="1" applyFill="1" applyBorder="1" applyAlignment="1">
      <alignment vertical="center"/>
    </xf>
    <xf numFmtId="0" fontId="8" fillId="4" borderId="4" xfId="1" applyNumberFormat="1" applyFont="1" applyFill="1" applyBorder="1" applyAlignment="1">
      <alignment vertical="center"/>
    </xf>
    <xf numFmtId="0" fontId="8" fillId="4" borderId="3" xfId="1" applyNumberFormat="1" applyFont="1" applyFill="1" applyBorder="1" applyAlignment="1">
      <alignment vertical="center" wrapText="1"/>
    </xf>
    <xf numFmtId="0" fontId="8" fillId="4" borderId="4" xfId="1" applyNumberFormat="1" applyFont="1" applyFill="1" applyBorder="1" applyAlignment="1">
      <alignment wrapText="1"/>
    </xf>
    <xf numFmtId="0" fontId="8" fillId="4" borderId="2" xfId="1" quotePrefix="1" applyNumberFormat="1" applyFont="1" applyFill="1" applyBorder="1" applyAlignment="1">
      <alignment vertical="center" wrapText="1"/>
    </xf>
    <xf numFmtId="0" fontId="8" fillId="4" borderId="3" xfId="1" quotePrefix="1" applyNumberFormat="1" applyFont="1" applyFill="1" applyBorder="1" applyAlignment="1">
      <alignment vertical="center" wrapText="1"/>
    </xf>
    <xf numFmtId="0" fontId="8" fillId="4" borderId="4" xfId="1" quotePrefix="1" applyNumberFormat="1" applyFont="1" applyFill="1" applyBorder="1" applyAlignment="1">
      <alignment vertical="center" wrapText="1"/>
    </xf>
    <xf numFmtId="0" fontId="8" fillId="4" borderId="8" xfId="1" quotePrefix="1" applyNumberFormat="1" applyFont="1" applyFill="1" applyBorder="1" applyAlignment="1">
      <alignment vertical="center"/>
    </xf>
    <xf numFmtId="0" fontId="8" fillId="4" borderId="4" xfId="1" applyNumberFormat="1" applyFont="1" applyFill="1" applyBorder="1" applyAlignment="1">
      <alignment vertical="center" wrapText="1"/>
    </xf>
    <xf numFmtId="0" fontId="9" fillId="4" borderId="5" xfId="1" quotePrefix="1" applyNumberFormat="1" applyFont="1" applyFill="1" applyBorder="1" applyAlignment="1">
      <alignment vertical="center" wrapText="1"/>
    </xf>
    <xf numFmtId="0" fontId="8" fillId="4" borderId="6" xfId="1" applyNumberFormat="1" applyFont="1" applyFill="1" applyBorder="1" applyAlignment="1">
      <alignment vertical="center" wrapText="1"/>
    </xf>
    <xf numFmtId="0" fontId="8" fillId="4" borderId="7" xfId="1" applyNumberFormat="1" applyFont="1" applyFill="1" applyBorder="1" applyAlignment="1">
      <alignment vertical="center" wrapText="1"/>
    </xf>
    <xf numFmtId="0" fontId="8" fillId="4" borderId="1" xfId="1" quotePrefix="1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wrapText="1"/>
    </xf>
    <xf numFmtId="0" fontId="8" fillId="2" borderId="8" xfId="1" quotePrefix="1" applyNumberFormat="1" applyFont="1" applyFill="1" applyBorder="1" applyAlignment="1">
      <alignment vertical="center" wrapText="1"/>
    </xf>
    <xf numFmtId="0" fontId="9" fillId="2" borderId="1" xfId="1" quotePrefix="1" applyNumberFormat="1" applyFont="1" applyFill="1" applyBorder="1" applyAlignment="1">
      <alignment vertical="top" wrapText="1"/>
    </xf>
    <xf numFmtId="0" fontId="9" fillId="2" borderId="8" xfId="1" quotePrefix="1" applyNumberFormat="1" applyFont="1" applyFill="1" applyBorder="1" applyAlignment="1">
      <alignment vertical="top" wrapText="1"/>
    </xf>
    <xf numFmtId="0" fontId="9" fillId="2" borderId="2" xfId="1" quotePrefix="1" applyNumberFormat="1" applyFont="1" applyFill="1" applyBorder="1" applyAlignment="1">
      <alignment vertical="center" wrapText="1"/>
    </xf>
    <xf numFmtId="0" fontId="8" fillId="2" borderId="3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8" xfId="1" quotePrefix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9" fillId="2" borderId="5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top" wrapText="1"/>
    </xf>
    <xf numFmtId="0" fontId="9" fillId="2" borderId="5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8" xfId="1" quotePrefix="1" applyFont="1" applyFill="1" applyBorder="1" applyAlignment="1">
      <alignment vertical="center" wrapText="1"/>
    </xf>
    <xf numFmtId="0" fontId="9" fillId="2" borderId="2" xfId="1" quotePrefix="1" applyFont="1" applyFill="1" applyBorder="1" applyAlignment="1">
      <alignment vertical="center" wrapText="1"/>
    </xf>
    <xf numFmtId="0" fontId="8" fillId="2" borderId="3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wrapText="1"/>
    </xf>
    <xf numFmtId="0" fontId="9" fillId="2" borderId="1" xfId="1" quotePrefix="1" applyFont="1" applyFill="1" applyBorder="1" applyAlignment="1">
      <alignment vertical="top" wrapText="1"/>
    </xf>
    <xf numFmtId="0" fontId="9" fillId="2" borderId="8" xfId="1" quotePrefix="1" applyFont="1" applyFill="1" applyBorder="1" applyAlignment="1">
      <alignment vertical="top" wrapText="1"/>
    </xf>
    <xf numFmtId="0" fontId="8" fillId="2" borderId="4" xfId="1" applyFont="1" applyFill="1" applyBorder="1" applyAlignment="1">
      <alignment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4" xfId="1" quotePrefix="1" applyFont="1" applyFill="1" applyBorder="1" applyAlignment="1">
      <alignment vertical="center" wrapText="1"/>
    </xf>
    <xf numFmtId="0" fontId="8" fillId="2" borderId="8" xfId="1" quotePrefix="1" applyFont="1" applyFill="1" applyBorder="1">
      <alignment vertical="center"/>
    </xf>
    <xf numFmtId="0" fontId="8" fillId="2" borderId="8" xfId="1" applyFont="1" applyFill="1" applyBorder="1">
      <alignment vertical="center"/>
    </xf>
    <xf numFmtId="0" fontId="8" fillId="2" borderId="1" xfId="1" quotePrefix="1" applyFont="1" applyFill="1" applyBorder="1" applyAlignment="1">
      <alignment vertical="top" wrapText="1"/>
    </xf>
    <xf numFmtId="0" fontId="8" fillId="2" borderId="3" xfId="1" applyFont="1" applyFill="1" applyBorder="1">
      <alignment vertical="center"/>
    </xf>
    <xf numFmtId="0" fontId="8" fillId="2" borderId="4" xfId="1" applyFont="1" applyFill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8gomisyorizyok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0%20&#23455;&#24907;&#35519;&#26619;\R1\H29&#24180;&#24230;&#23455;&#32318;%20&#26085;&#26412;&#12398;&#24259;&#26820;&#29289;&#12487;&#12540;&#12479;\&#9315;&#20966;&#29702;&#29366;&#27841;\&#9313;&#21508;&#37117;&#36947;&#24220;&#30476;&#21029;&#12487;&#12540;&#12479;\21&#23696;&#38428;&#30476;\1&#23696;&#38428;&#30476;&#38598;&#35336;&#32080;&#26524;&#65288;&#12372;&#12415;&#20966;&#29702;&#29366;&#2784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gomi-jyoky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2;&#124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2;&#12415;&#20966;&#29702;&#12398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1_&#12372;&#12415;&#20966;&#29702;&#29366;&#2784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1&#23696;&#38428;&#30476;&#38598;&#35336;&#32080;&#26524;&#65288;&#12372;&#124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401158</v>
          </cell>
          <cell r="AD7">
            <v>161075</v>
          </cell>
          <cell r="BC7">
            <v>66782</v>
          </cell>
          <cell r="BR7">
            <v>436689</v>
          </cell>
          <cell r="CM7">
            <v>192326</v>
          </cell>
          <cell r="DH7">
            <v>1297</v>
          </cell>
        </row>
        <row r="8">
          <cell r="E8">
            <v>89169</v>
          </cell>
          <cell r="AD8">
            <v>41527</v>
          </cell>
          <cell r="BC8">
            <v>6437</v>
          </cell>
          <cell r="BR8">
            <v>92901</v>
          </cell>
          <cell r="CM8">
            <v>44232</v>
          </cell>
          <cell r="DH8">
            <v>0</v>
          </cell>
        </row>
        <row r="9">
          <cell r="E9">
            <v>28235</v>
          </cell>
          <cell r="AD9">
            <v>15940</v>
          </cell>
          <cell r="BC9">
            <v>5954</v>
          </cell>
          <cell r="BR9">
            <v>31333</v>
          </cell>
          <cell r="CM9">
            <v>18796</v>
          </cell>
          <cell r="DH9">
            <v>0</v>
          </cell>
        </row>
        <row r="10">
          <cell r="E10">
            <v>19591</v>
          </cell>
          <cell r="AD10">
            <v>7527</v>
          </cell>
          <cell r="BC10">
            <v>3940</v>
          </cell>
          <cell r="BR10">
            <v>21218</v>
          </cell>
          <cell r="CM10">
            <v>9840</v>
          </cell>
          <cell r="DH10">
            <v>0</v>
          </cell>
        </row>
        <row r="11">
          <cell r="E11">
            <v>21570</v>
          </cell>
          <cell r="AD11">
            <v>8351</v>
          </cell>
          <cell r="BC11">
            <v>7322</v>
          </cell>
          <cell r="BR11">
            <v>25048</v>
          </cell>
          <cell r="CM11">
            <v>12195</v>
          </cell>
          <cell r="DH11">
            <v>0</v>
          </cell>
        </row>
        <row r="12">
          <cell r="E12">
            <v>17204</v>
          </cell>
          <cell r="AD12">
            <v>7158</v>
          </cell>
          <cell r="BC12">
            <v>4624</v>
          </cell>
          <cell r="BR12">
            <v>18868</v>
          </cell>
          <cell r="CM12">
            <v>10118</v>
          </cell>
          <cell r="DH12">
            <v>0</v>
          </cell>
        </row>
        <row r="13">
          <cell r="E13">
            <v>16989</v>
          </cell>
          <cell r="AD13">
            <v>4845</v>
          </cell>
          <cell r="BC13">
            <v>4251</v>
          </cell>
          <cell r="BR13">
            <v>19418</v>
          </cell>
          <cell r="CM13">
            <v>6667</v>
          </cell>
          <cell r="DH13">
            <v>0</v>
          </cell>
        </row>
        <row r="14">
          <cell r="E14">
            <v>4162</v>
          </cell>
          <cell r="AD14">
            <v>1425</v>
          </cell>
          <cell r="BC14">
            <v>870</v>
          </cell>
          <cell r="BR14">
            <v>4490</v>
          </cell>
          <cell r="CM14">
            <v>1967</v>
          </cell>
          <cell r="DH14">
            <v>0</v>
          </cell>
        </row>
        <row r="15">
          <cell r="E15">
            <v>8767</v>
          </cell>
          <cell r="AD15">
            <v>2905</v>
          </cell>
          <cell r="BC15">
            <v>1646</v>
          </cell>
          <cell r="BR15">
            <v>9265</v>
          </cell>
          <cell r="CM15">
            <v>4053</v>
          </cell>
          <cell r="DH15">
            <v>0</v>
          </cell>
        </row>
        <row r="16">
          <cell r="E16">
            <v>14000</v>
          </cell>
          <cell r="AD16">
            <v>4612</v>
          </cell>
          <cell r="BC16">
            <v>248</v>
          </cell>
          <cell r="BR16">
            <v>14248</v>
          </cell>
          <cell r="CM16">
            <v>4612</v>
          </cell>
          <cell r="DH16">
            <v>0</v>
          </cell>
        </row>
        <row r="17">
          <cell r="E17">
            <v>8633</v>
          </cell>
          <cell r="AD17">
            <v>4079</v>
          </cell>
          <cell r="BC17">
            <v>1290</v>
          </cell>
          <cell r="BR17">
            <v>9840</v>
          </cell>
          <cell r="CM17">
            <v>4162</v>
          </cell>
          <cell r="DH17">
            <v>0</v>
          </cell>
        </row>
        <row r="18">
          <cell r="E18">
            <v>9242</v>
          </cell>
          <cell r="AD18">
            <v>5441</v>
          </cell>
          <cell r="BC18">
            <v>365</v>
          </cell>
          <cell r="BR18">
            <v>9497</v>
          </cell>
          <cell r="CM18">
            <v>5551</v>
          </cell>
          <cell r="DH18">
            <v>0</v>
          </cell>
        </row>
        <row r="19">
          <cell r="E19">
            <v>13681</v>
          </cell>
          <cell r="AD19">
            <v>4099</v>
          </cell>
          <cell r="BC19">
            <v>1833</v>
          </cell>
          <cell r="BR19">
            <v>15041</v>
          </cell>
          <cell r="CM19">
            <v>4572</v>
          </cell>
          <cell r="DH19">
            <v>0</v>
          </cell>
        </row>
        <row r="20">
          <cell r="E20">
            <v>35478</v>
          </cell>
          <cell r="AD20">
            <v>7891</v>
          </cell>
          <cell r="BC20">
            <v>5394</v>
          </cell>
          <cell r="BR20">
            <v>36257</v>
          </cell>
          <cell r="CM20">
            <v>12506</v>
          </cell>
          <cell r="DH20">
            <v>0</v>
          </cell>
        </row>
        <row r="21">
          <cell r="E21">
            <v>18725</v>
          </cell>
          <cell r="AD21">
            <v>7078</v>
          </cell>
          <cell r="BC21">
            <v>257</v>
          </cell>
          <cell r="BR21">
            <v>18895</v>
          </cell>
          <cell r="CM21">
            <v>7165</v>
          </cell>
          <cell r="DH21">
            <v>0</v>
          </cell>
        </row>
        <row r="22">
          <cell r="E22">
            <v>4455</v>
          </cell>
          <cell r="AD22">
            <v>1529</v>
          </cell>
          <cell r="BC22">
            <v>356</v>
          </cell>
          <cell r="BR22">
            <v>4675</v>
          </cell>
          <cell r="CM22">
            <v>1665</v>
          </cell>
          <cell r="DH22">
            <v>0</v>
          </cell>
        </row>
        <row r="23">
          <cell r="E23">
            <v>7570</v>
          </cell>
          <cell r="AD23">
            <v>5261</v>
          </cell>
          <cell r="BC23">
            <v>742</v>
          </cell>
          <cell r="BR23">
            <v>8312</v>
          </cell>
          <cell r="CM23">
            <v>5261</v>
          </cell>
          <cell r="DH23">
            <v>0</v>
          </cell>
        </row>
        <row r="24">
          <cell r="E24">
            <v>5099</v>
          </cell>
          <cell r="AD24">
            <v>754</v>
          </cell>
          <cell r="BC24">
            <v>1053</v>
          </cell>
          <cell r="BR24">
            <v>5546</v>
          </cell>
          <cell r="CM24">
            <v>1360</v>
          </cell>
          <cell r="DH24">
            <v>0</v>
          </cell>
        </row>
        <row r="25">
          <cell r="E25">
            <v>5853</v>
          </cell>
          <cell r="AD25">
            <v>3696</v>
          </cell>
          <cell r="BC25">
            <v>81</v>
          </cell>
          <cell r="BR25">
            <v>5934</v>
          </cell>
          <cell r="CM25">
            <v>3696</v>
          </cell>
          <cell r="DH25">
            <v>1191</v>
          </cell>
        </row>
        <row r="26">
          <cell r="E26">
            <v>7351</v>
          </cell>
          <cell r="AD26">
            <v>1220</v>
          </cell>
          <cell r="BC26">
            <v>3943</v>
          </cell>
          <cell r="BR26">
            <v>8145</v>
          </cell>
          <cell r="CM26">
            <v>4369</v>
          </cell>
          <cell r="DH26">
            <v>0</v>
          </cell>
        </row>
        <row r="27">
          <cell r="E27">
            <v>4896</v>
          </cell>
          <cell r="AD27">
            <v>2330</v>
          </cell>
          <cell r="BC27">
            <v>2823</v>
          </cell>
          <cell r="BR27">
            <v>5941</v>
          </cell>
          <cell r="CM27">
            <v>4108</v>
          </cell>
          <cell r="DH27">
            <v>46</v>
          </cell>
        </row>
        <row r="28">
          <cell r="E28">
            <v>5156</v>
          </cell>
          <cell r="AD28">
            <v>2703</v>
          </cell>
          <cell r="BC28">
            <v>1120</v>
          </cell>
          <cell r="BR28">
            <v>6276</v>
          </cell>
          <cell r="CM28">
            <v>2703</v>
          </cell>
          <cell r="DH28">
            <v>0</v>
          </cell>
        </row>
        <row r="29">
          <cell r="E29">
            <v>5331</v>
          </cell>
          <cell r="AD29">
            <v>3496</v>
          </cell>
          <cell r="BC29">
            <v>1388</v>
          </cell>
          <cell r="BR29">
            <v>6488</v>
          </cell>
          <cell r="CM29">
            <v>3727</v>
          </cell>
          <cell r="DH29">
            <v>0</v>
          </cell>
        </row>
        <row r="30">
          <cell r="E30">
            <v>4703</v>
          </cell>
          <cell r="AD30">
            <v>2702</v>
          </cell>
          <cell r="BC30">
            <v>1806</v>
          </cell>
          <cell r="BR30">
            <v>4962</v>
          </cell>
          <cell r="CM30">
            <v>4249</v>
          </cell>
          <cell r="DH30">
            <v>0</v>
          </cell>
        </row>
        <row r="31">
          <cell r="E31">
            <v>4876</v>
          </cell>
          <cell r="AD31">
            <v>2315</v>
          </cell>
          <cell r="BC31">
            <v>1627</v>
          </cell>
          <cell r="BR31">
            <v>6503</v>
          </cell>
          <cell r="CM31">
            <v>2315</v>
          </cell>
          <cell r="DH31">
            <v>0</v>
          </cell>
        </row>
        <row r="32">
          <cell r="E32">
            <v>5001</v>
          </cell>
          <cell r="AD32">
            <v>63</v>
          </cell>
          <cell r="BC32">
            <v>2957</v>
          </cell>
          <cell r="BR32">
            <v>7958</v>
          </cell>
          <cell r="CM32">
            <v>63</v>
          </cell>
          <cell r="DH32">
            <v>0</v>
          </cell>
        </row>
        <row r="33">
          <cell r="E33">
            <v>1453</v>
          </cell>
          <cell r="AD33">
            <v>561</v>
          </cell>
          <cell r="BC33">
            <v>50</v>
          </cell>
          <cell r="BR33">
            <v>1503</v>
          </cell>
          <cell r="CM33">
            <v>561</v>
          </cell>
          <cell r="DH33">
            <v>0</v>
          </cell>
        </row>
        <row r="34">
          <cell r="E34">
            <v>3879</v>
          </cell>
          <cell r="AD34">
            <v>1146</v>
          </cell>
          <cell r="BC34">
            <v>705</v>
          </cell>
          <cell r="BR34">
            <v>4584</v>
          </cell>
          <cell r="CM34">
            <v>1146</v>
          </cell>
          <cell r="DH34">
            <v>0</v>
          </cell>
        </row>
        <row r="35">
          <cell r="E35">
            <v>1929</v>
          </cell>
          <cell r="AD35">
            <v>531</v>
          </cell>
          <cell r="BC35">
            <v>440</v>
          </cell>
          <cell r="BR35">
            <v>2369</v>
          </cell>
          <cell r="CM35">
            <v>531</v>
          </cell>
          <cell r="DH35">
            <v>0</v>
          </cell>
        </row>
        <row r="36">
          <cell r="E36">
            <v>2307</v>
          </cell>
          <cell r="AD36">
            <v>1399</v>
          </cell>
          <cell r="BC36">
            <v>440</v>
          </cell>
          <cell r="BR36">
            <v>2712</v>
          </cell>
          <cell r="CM36">
            <v>1434</v>
          </cell>
          <cell r="DH36">
            <v>0</v>
          </cell>
        </row>
        <row r="37">
          <cell r="E37">
            <v>4681</v>
          </cell>
          <cell r="AD37">
            <v>953</v>
          </cell>
          <cell r="BC37">
            <v>46</v>
          </cell>
          <cell r="BR37">
            <v>4681</v>
          </cell>
          <cell r="CM37">
            <v>999</v>
          </cell>
          <cell r="DH37">
            <v>0</v>
          </cell>
        </row>
        <row r="38">
          <cell r="E38">
            <v>3697</v>
          </cell>
          <cell r="AD38">
            <v>1205</v>
          </cell>
          <cell r="BC38">
            <v>514</v>
          </cell>
          <cell r="BR38">
            <v>4119</v>
          </cell>
          <cell r="CM38">
            <v>1297</v>
          </cell>
          <cell r="DH38">
            <v>0</v>
          </cell>
        </row>
        <row r="39">
          <cell r="E39">
            <v>3602</v>
          </cell>
          <cell r="AD39">
            <v>896</v>
          </cell>
          <cell r="BC39">
            <v>1462</v>
          </cell>
          <cell r="BR39">
            <v>5064</v>
          </cell>
          <cell r="CM39">
            <v>896</v>
          </cell>
          <cell r="DH39">
            <v>60</v>
          </cell>
        </row>
        <row r="40">
          <cell r="E40">
            <v>3110</v>
          </cell>
          <cell r="AD40">
            <v>1515</v>
          </cell>
          <cell r="BC40">
            <v>544</v>
          </cell>
          <cell r="BR40">
            <v>3626</v>
          </cell>
          <cell r="CM40">
            <v>1543</v>
          </cell>
          <cell r="DH40">
            <v>0</v>
          </cell>
        </row>
        <row r="41">
          <cell r="E41">
            <v>1340</v>
          </cell>
          <cell r="AD41">
            <v>609</v>
          </cell>
          <cell r="BC41">
            <v>16</v>
          </cell>
          <cell r="BR41">
            <v>1341</v>
          </cell>
          <cell r="CM41">
            <v>624</v>
          </cell>
          <cell r="DH41">
            <v>0</v>
          </cell>
        </row>
        <row r="42">
          <cell r="E42">
            <v>949</v>
          </cell>
          <cell r="AD42">
            <v>352</v>
          </cell>
          <cell r="BC42">
            <v>6</v>
          </cell>
          <cell r="BR42">
            <v>950</v>
          </cell>
          <cell r="CM42">
            <v>357</v>
          </cell>
          <cell r="DH42">
            <v>0</v>
          </cell>
        </row>
        <row r="43">
          <cell r="E43">
            <v>1558</v>
          </cell>
          <cell r="AD43">
            <v>466</v>
          </cell>
          <cell r="BC43">
            <v>16</v>
          </cell>
          <cell r="BR43">
            <v>1568</v>
          </cell>
          <cell r="CM43">
            <v>472</v>
          </cell>
          <cell r="DH43">
            <v>0</v>
          </cell>
        </row>
        <row r="44">
          <cell r="E44">
            <v>589</v>
          </cell>
          <cell r="AD44">
            <v>105</v>
          </cell>
          <cell r="BC44">
            <v>0</v>
          </cell>
          <cell r="BR44">
            <v>589</v>
          </cell>
          <cell r="CM44">
            <v>105</v>
          </cell>
          <cell r="DH44">
            <v>0</v>
          </cell>
        </row>
        <row r="45">
          <cell r="E45">
            <v>1332</v>
          </cell>
          <cell r="AD45">
            <v>783</v>
          </cell>
          <cell r="BC45">
            <v>55</v>
          </cell>
          <cell r="BR45">
            <v>1380</v>
          </cell>
          <cell r="CM45">
            <v>790</v>
          </cell>
          <cell r="DH45">
            <v>0</v>
          </cell>
        </row>
        <row r="46">
          <cell r="E46">
            <v>1126</v>
          </cell>
          <cell r="AD46">
            <v>419</v>
          </cell>
          <cell r="BC46">
            <v>3</v>
          </cell>
          <cell r="BR46">
            <v>1129</v>
          </cell>
          <cell r="CM46">
            <v>419</v>
          </cell>
          <cell r="DH46">
            <v>0</v>
          </cell>
        </row>
        <row r="47">
          <cell r="E47">
            <v>245</v>
          </cell>
          <cell r="AD47">
            <v>51</v>
          </cell>
          <cell r="BC47">
            <v>2</v>
          </cell>
          <cell r="BR47">
            <v>246</v>
          </cell>
          <cell r="CM47">
            <v>52</v>
          </cell>
          <cell r="DH47">
            <v>0</v>
          </cell>
        </row>
        <row r="48">
          <cell r="E48">
            <v>3118</v>
          </cell>
          <cell r="AD48">
            <v>1137</v>
          </cell>
          <cell r="BC48">
            <v>83</v>
          </cell>
          <cell r="BR48">
            <v>3190</v>
          </cell>
          <cell r="CM48">
            <v>1148</v>
          </cell>
          <cell r="DH48">
            <v>0</v>
          </cell>
        </row>
        <row r="49">
          <cell r="E49">
            <v>506</v>
          </cell>
          <cell r="AD49">
            <v>0</v>
          </cell>
          <cell r="BC49">
            <v>73</v>
          </cell>
          <cell r="BR49">
            <v>579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517578</v>
          </cell>
          <cell r="G7">
            <v>24632</v>
          </cell>
          <cell r="H7">
            <v>1452</v>
          </cell>
          <cell r="I7">
            <v>0</v>
          </cell>
          <cell r="J7">
            <v>0</v>
          </cell>
          <cell r="K7">
            <v>16595</v>
          </cell>
          <cell r="L7">
            <v>34745</v>
          </cell>
          <cell r="M7">
            <v>1496</v>
          </cell>
          <cell r="N7">
            <v>10904</v>
          </cell>
          <cell r="AA7">
            <v>10904</v>
          </cell>
          <cell r="AB7">
            <v>40908</v>
          </cell>
          <cell r="AC7">
            <v>4285</v>
          </cell>
        </row>
        <row r="8">
          <cell r="E8">
            <v>120243</v>
          </cell>
          <cell r="G8">
            <v>6099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5696</v>
          </cell>
          <cell r="M8">
            <v>0</v>
          </cell>
          <cell r="N8">
            <v>0</v>
          </cell>
          <cell r="AA8">
            <v>0</v>
          </cell>
          <cell r="AB8">
            <v>14652</v>
          </cell>
          <cell r="AC8">
            <v>0</v>
          </cell>
        </row>
        <row r="9">
          <cell r="E9">
            <v>43843</v>
          </cell>
          <cell r="G9">
            <v>2251</v>
          </cell>
          <cell r="H9">
            <v>15</v>
          </cell>
          <cell r="I9">
            <v>0</v>
          </cell>
          <cell r="J9">
            <v>0</v>
          </cell>
          <cell r="K9">
            <v>16</v>
          </cell>
          <cell r="L9">
            <v>501</v>
          </cell>
          <cell r="M9">
            <v>0</v>
          </cell>
          <cell r="N9">
            <v>1731</v>
          </cell>
          <cell r="AA9">
            <v>1731</v>
          </cell>
          <cell r="AB9">
            <v>490</v>
          </cell>
          <cell r="AC9">
            <v>105</v>
          </cell>
        </row>
        <row r="10">
          <cell r="E10">
            <v>23013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6756</v>
          </cell>
          <cell r="M10">
            <v>0</v>
          </cell>
          <cell r="N10">
            <v>0</v>
          </cell>
          <cell r="AA10">
            <v>0</v>
          </cell>
          <cell r="AB10">
            <v>2125</v>
          </cell>
          <cell r="AC10">
            <v>2210</v>
          </cell>
        </row>
        <row r="11">
          <cell r="E11">
            <v>31613</v>
          </cell>
          <cell r="G11">
            <v>0</v>
          </cell>
          <cell r="H11">
            <v>138</v>
          </cell>
          <cell r="I11">
            <v>0</v>
          </cell>
          <cell r="J11">
            <v>0</v>
          </cell>
          <cell r="K11">
            <v>40</v>
          </cell>
          <cell r="L11">
            <v>1399</v>
          </cell>
          <cell r="M11">
            <v>0</v>
          </cell>
          <cell r="N11">
            <v>1762</v>
          </cell>
          <cell r="AA11">
            <v>1762</v>
          </cell>
          <cell r="AB11">
            <v>2748</v>
          </cell>
          <cell r="AC11">
            <v>0</v>
          </cell>
        </row>
        <row r="12">
          <cell r="E12">
            <v>24068</v>
          </cell>
          <cell r="G12">
            <v>3930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934</v>
          </cell>
          <cell r="M12">
            <v>0</v>
          </cell>
          <cell r="N12">
            <v>0</v>
          </cell>
          <cell r="AA12">
            <v>0</v>
          </cell>
          <cell r="AB12">
            <v>1023</v>
          </cell>
          <cell r="AC12">
            <v>0</v>
          </cell>
        </row>
        <row r="13">
          <cell r="E13">
            <v>22009</v>
          </cell>
          <cell r="G13">
            <v>3084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992</v>
          </cell>
          <cell r="M13">
            <v>0</v>
          </cell>
          <cell r="N13">
            <v>0</v>
          </cell>
          <cell r="AA13">
            <v>0</v>
          </cell>
          <cell r="AB13">
            <v>2280</v>
          </cell>
          <cell r="AC13">
            <v>0</v>
          </cell>
        </row>
        <row r="14">
          <cell r="E14">
            <v>6084</v>
          </cell>
          <cell r="G14">
            <v>759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238</v>
          </cell>
          <cell r="M14">
            <v>0</v>
          </cell>
          <cell r="N14">
            <v>0</v>
          </cell>
          <cell r="AA14">
            <v>0</v>
          </cell>
          <cell r="AB14">
            <v>231</v>
          </cell>
          <cell r="AC14">
            <v>0</v>
          </cell>
        </row>
        <row r="15">
          <cell r="E15">
            <v>10667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420</v>
          </cell>
          <cell r="M15">
            <v>0</v>
          </cell>
          <cell r="N15">
            <v>1375</v>
          </cell>
          <cell r="AA15">
            <v>1375</v>
          </cell>
          <cell r="AB15">
            <v>1075</v>
          </cell>
          <cell r="AC15">
            <v>0</v>
          </cell>
        </row>
        <row r="16">
          <cell r="E16">
            <v>15157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408</v>
          </cell>
          <cell r="L16">
            <v>1872</v>
          </cell>
          <cell r="M16">
            <v>0</v>
          </cell>
          <cell r="N16">
            <v>0</v>
          </cell>
          <cell r="AA16">
            <v>0</v>
          </cell>
          <cell r="AB16">
            <v>1357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11962</v>
          </cell>
          <cell r="L17">
            <v>1861</v>
          </cell>
          <cell r="M17">
            <v>0</v>
          </cell>
          <cell r="N17">
            <v>179</v>
          </cell>
          <cell r="AA17">
            <v>179</v>
          </cell>
          <cell r="AB17">
            <v>0</v>
          </cell>
          <cell r="AC17">
            <v>663</v>
          </cell>
        </row>
        <row r="18">
          <cell r="E18">
            <v>13912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823</v>
          </cell>
          <cell r="M18">
            <v>0</v>
          </cell>
          <cell r="N18">
            <v>313</v>
          </cell>
          <cell r="AA18">
            <v>313</v>
          </cell>
          <cell r="AB18">
            <v>1524</v>
          </cell>
          <cell r="AC18">
            <v>0</v>
          </cell>
        </row>
        <row r="19">
          <cell r="E19">
            <v>16777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1075</v>
          </cell>
          <cell r="AA19">
            <v>1075</v>
          </cell>
          <cell r="AB19">
            <v>2468</v>
          </cell>
          <cell r="AC19">
            <v>0</v>
          </cell>
        </row>
        <row r="20">
          <cell r="E20">
            <v>38424</v>
          </cell>
          <cell r="G20">
            <v>3167</v>
          </cell>
          <cell r="H20">
            <v>0</v>
          </cell>
          <cell r="I20">
            <v>0</v>
          </cell>
          <cell r="J20">
            <v>0</v>
          </cell>
          <cell r="K20">
            <v>3880</v>
          </cell>
          <cell r="L20">
            <v>1399</v>
          </cell>
          <cell r="M20">
            <v>0</v>
          </cell>
          <cell r="N20">
            <v>90</v>
          </cell>
          <cell r="AA20">
            <v>90</v>
          </cell>
          <cell r="AB20">
            <v>400</v>
          </cell>
          <cell r="AC20">
            <v>0</v>
          </cell>
        </row>
        <row r="21">
          <cell r="E21">
            <v>23839</v>
          </cell>
          <cell r="G21">
            <v>0</v>
          </cell>
          <cell r="H21">
            <v>10</v>
          </cell>
          <cell r="I21">
            <v>0</v>
          </cell>
          <cell r="J21">
            <v>0</v>
          </cell>
          <cell r="K21">
            <v>0</v>
          </cell>
          <cell r="L21">
            <v>1443</v>
          </cell>
          <cell r="M21">
            <v>0</v>
          </cell>
          <cell r="N21">
            <v>338</v>
          </cell>
          <cell r="AA21">
            <v>338</v>
          </cell>
          <cell r="AB21">
            <v>2031</v>
          </cell>
          <cell r="AC21">
            <v>0</v>
          </cell>
        </row>
        <row r="22">
          <cell r="E22">
            <v>5529</v>
          </cell>
          <cell r="G22">
            <v>405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618</v>
          </cell>
          <cell r="AC22">
            <v>83</v>
          </cell>
        </row>
        <row r="23">
          <cell r="E23">
            <v>12303</v>
          </cell>
          <cell r="G23">
            <v>604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88</v>
          </cell>
          <cell r="M23">
            <v>0</v>
          </cell>
          <cell r="N23">
            <v>0</v>
          </cell>
          <cell r="AA23">
            <v>0</v>
          </cell>
          <cell r="AB23">
            <v>420</v>
          </cell>
          <cell r="AC23">
            <v>34</v>
          </cell>
        </row>
        <row r="24">
          <cell r="E24">
            <v>5835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958</v>
          </cell>
          <cell r="M24">
            <v>0</v>
          </cell>
          <cell r="N24">
            <v>113</v>
          </cell>
          <cell r="AA24">
            <v>113</v>
          </cell>
          <cell r="AB24">
            <v>399</v>
          </cell>
          <cell r="AC24">
            <v>0</v>
          </cell>
        </row>
        <row r="25">
          <cell r="E25">
            <v>8087</v>
          </cell>
          <cell r="G25">
            <v>243</v>
          </cell>
          <cell r="H25">
            <v>0</v>
          </cell>
          <cell r="I25">
            <v>0</v>
          </cell>
          <cell r="J25">
            <v>0</v>
          </cell>
          <cell r="K25">
            <v>51</v>
          </cell>
          <cell r="L25">
            <v>447</v>
          </cell>
          <cell r="M25">
            <v>0</v>
          </cell>
          <cell r="N25">
            <v>0</v>
          </cell>
          <cell r="AA25">
            <v>0</v>
          </cell>
          <cell r="AB25">
            <v>279</v>
          </cell>
          <cell r="AC25">
            <v>0</v>
          </cell>
        </row>
        <row r="26">
          <cell r="E26">
            <v>9798</v>
          </cell>
          <cell r="G26">
            <v>0</v>
          </cell>
          <cell r="H26">
            <v>54</v>
          </cell>
          <cell r="I26">
            <v>0</v>
          </cell>
          <cell r="J26">
            <v>0</v>
          </cell>
          <cell r="K26">
            <v>0</v>
          </cell>
          <cell r="L26">
            <v>2033</v>
          </cell>
          <cell r="M26">
            <v>0</v>
          </cell>
          <cell r="N26">
            <v>534</v>
          </cell>
          <cell r="AA26">
            <v>534</v>
          </cell>
          <cell r="AB26">
            <v>677</v>
          </cell>
          <cell r="AC26">
            <v>6</v>
          </cell>
        </row>
        <row r="27">
          <cell r="E27">
            <v>8950</v>
          </cell>
          <cell r="G27">
            <v>205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511</v>
          </cell>
          <cell r="M27">
            <v>0</v>
          </cell>
          <cell r="N27">
            <v>233</v>
          </cell>
          <cell r="AA27">
            <v>233</v>
          </cell>
          <cell r="AB27">
            <v>761</v>
          </cell>
          <cell r="AC27">
            <v>0</v>
          </cell>
        </row>
        <row r="28">
          <cell r="E28">
            <v>6472</v>
          </cell>
          <cell r="G28">
            <v>580</v>
          </cell>
          <cell r="H28">
            <v>64</v>
          </cell>
          <cell r="I28">
            <v>0</v>
          </cell>
          <cell r="J28">
            <v>0</v>
          </cell>
          <cell r="K28">
            <v>0</v>
          </cell>
          <cell r="L28">
            <v>671</v>
          </cell>
          <cell r="M28">
            <v>659</v>
          </cell>
          <cell r="N28">
            <v>533</v>
          </cell>
          <cell r="AA28">
            <v>533</v>
          </cell>
          <cell r="AB28">
            <v>495</v>
          </cell>
          <cell r="AC28">
            <v>37</v>
          </cell>
        </row>
        <row r="29">
          <cell r="E29">
            <v>8009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1935</v>
          </cell>
          <cell r="M29">
            <v>271</v>
          </cell>
          <cell r="N29">
            <v>0</v>
          </cell>
          <cell r="AA29">
            <v>0</v>
          </cell>
          <cell r="AB29">
            <v>742</v>
          </cell>
          <cell r="AC29">
            <v>14</v>
          </cell>
        </row>
        <row r="30">
          <cell r="E30">
            <v>7216</v>
          </cell>
          <cell r="G30">
            <v>13</v>
          </cell>
          <cell r="H30">
            <v>1095</v>
          </cell>
          <cell r="I30">
            <v>0</v>
          </cell>
          <cell r="J30">
            <v>0</v>
          </cell>
          <cell r="K30">
            <v>0</v>
          </cell>
          <cell r="L30">
            <v>395</v>
          </cell>
          <cell r="M30">
            <v>233</v>
          </cell>
          <cell r="N30">
            <v>0</v>
          </cell>
          <cell r="AA30">
            <v>0</v>
          </cell>
          <cell r="AB30">
            <v>679</v>
          </cell>
          <cell r="AC30">
            <v>233</v>
          </cell>
        </row>
        <row r="31">
          <cell r="E31">
            <v>6653</v>
          </cell>
          <cell r="G31">
            <v>696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47</v>
          </cell>
          <cell r="M31">
            <v>0</v>
          </cell>
          <cell r="N31">
            <v>1156</v>
          </cell>
          <cell r="AA31">
            <v>1156</v>
          </cell>
          <cell r="AB31">
            <v>527</v>
          </cell>
          <cell r="AC31">
            <v>30</v>
          </cell>
        </row>
        <row r="32">
          <cell r="E32">
            <v>6691</v>
          </cell>
          <cell r="G32">
            <v>715</v>
          </cell>
          <cell r="H32">
            <v>31</v>
          </cell>
          <cell r="I32">
            <v>0</v>
          </cell>
          <cell r="J32">
            <v>0</v>
          </cell>
          <cell r="K32">
            <v>0</v>
          </cell>
          <cell r="L32">
            <v>295</v>
          </cell>
          <cell r="M32">
            <v>0</v>
          </cell>
          <cell r="N32">
            <v>16</v>
          </cell>
          <cell r="AA32">
            <v>16</v>
          </cell>
          <cell r="AB32">
            <v>810</v>
          </cell>
          <cell r="AC32">
            <v>34</v>
          </cell>
        </row>
        <row r="33">
          <cell r="E33">
            <v>1586</v>
          </cell>
          <cell r="G33">
            <v>208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122</v>
          </cell>
          <cell r="AC33">
            <v>10</v>
          </cell>
        </row>
        <row r="34">
          <cell r="E34">
            <v>4664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250</v>
          </cell>
          <cell r="M34">
            <v>0</v>
          </cell>
          <cell r="N34">
            <v>430</v>
          </cell>
          <cell r="AA34">
            <v>430</v>
          </cell>
          <cell r="AB34">
            <v>159</v>
          </cell>
          <cell r="AC34">
            <v>18</v>
          </cell>
        </row>
        <row r="35">
          <cell r="E35">
            <v>1868</v>
          </cell>
          <cell r="G35">
            <v>178</v>
          </cell>
          <cell r="H35">
            <v>45</v>
          </cell>
          <cell r="I35">
            <v>0</v>
          </cell>
          <cell r="J35">
            <v>0</v>
          </cell>
          <cell r="K35">
            <v>0</v>
          </cell>
          <cell r="L35">
            <v>28</v>
          </cell>
          <cell r="M35">
            <v>0</v>
          </cell>
          <cell r="N35">
            <v>395</v>
          </cell>
          <cell r="AA35">
            <v>395</v>
          </cell>
          <cell r="AB35">
            <v>64</v>
          </cell>
          <cell r="AC35">
            <v>9</v>
          </cell>
        </row>
        <row r="36">
          <cell r="E36">
            <v>3226</v>
          </cell>
          <cell r="G36">
            <v>477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318</v>
          </cell>
          <cell r="AA36">
            <v>318</v>
          </cell>
          <cell r="AB36">
            <v>110</v>
          </cell>
          <cell r="AC36">
            <v>22</v>
          </cell>
        </row>
        <row r="37">
          <cell r="E37">
            <v>4340</v>
          </cell>
          <cell r="G37">
            <v>11</v>
          </cell>
          <cell r="H37">
            <v>0</v>
          </cell>
          <cell r="I37">
            <v>0</v>
          </cell>
          <cell r="J37">
            <v>0</v>
          </cell>
          <cell r="K37">
            <v>196</v>
          </cell>
          <cell r="L37">
            <v>906</v>
          </cell>
          <cell r="M37">
            <v>226</v>
          </cell>
          <cell r="N37">
            <v>1</v>
          </cell>
          <cell r="AA37">
            <v>1</v>
          </cell>
          <cell r="AB37">
            <v>0</v>
          </cell>
          <cell r="AC37">
            <v>157</v>
          </cell>
        </row>
        <row r="38">
          <cell r="E38">
            <v>4380</v>
          </cell>
          <cell r="G38">
            <v>509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107</v>
          </cell>
          <cell r="N38">
            <v>0</v>
          </cell>
          <cell r="AA38">
            <v>0</v>
          </cell>
          <cell r="AB38">
            <v>149</v>
          </cell>
          <cell r="AC38">
            <v>616</v>
          </cell>
        </row>
        <row r="39">
          <cell r="E39">
            <v>4521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101</v>
          </cell>
          <cell r="AA39">
            <v>101</v>
          </cell>
          <cell r="AB39">
            <v>154</v>
          </cell>
          <cell r="AC39">
            <v>0</v>
          </cell>
        </row>
        <row r="40">
          <cell r="E40">
            <v>4574</v>
          </cell>
          <cell r="G40">
            <v>112</v>
          </cell>
          <cell r="H40">
            <v>0</v>
          </cell>
          <cell r="I40">
            <v>0</v>
          </cell>
          <cell r="J40">
            <v>0</v>
          </cell>
          <cell r="K40">
            <v>42</v>
          </cell>
          <cell r="L40">
            <v>525</v>
          </cell>
          <cell r="M40">
            <v>0</v>
          </cell>
          <cell r="N40">
            <v>7</v>
          </cell>
          <cell r="AA40">
            <v>7</v>
          </cell>
          <cell r="AB40">
            <v>156</v>
          </cell>
          <cell r="AC40">
            <v>4</v>
          </cell>
        </row>
        <row r="41">
          <cell r="E41">
            <v>1846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105</v>
          </cell>
          <cell r="M41">
            <v>0</v>
          </cell>
          <cell r="N41">
            <v>12</v>
          </cell>
          <cell r="AA41">
            <v>12</v>
          </cell>
          <cell r="AB41">
            <v>34</v>
          </cell>
          <cell r="AC41">
            <v>0</v>
          </cell>
        </row>
        <row r="42">
          <cell r="E42">
            <v>1187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86</v>
          </cell>
          <cell r="M42">
            <v>0</v>
          </cell>
          <cell r="N42">
            <v>11</v>
          </cell>
          <cell r="AA42">
            <v>11</v>
          </cell>
          <cell r="AB42">
            <v>126</v>
          </cell>
          <cell r="AC42">
            <v>0</v>
          </cell>
        </row>
        <row r="43">
          <cell r="E43">
            <v>1818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196</v>
          </cell>
          <cell r="M43">
            <v>0</v>
          </cell>
          <cell r="N43">
            <v>26</v>
          </cell>
          <cell r="AA43">
            <v>26</v>
          </cell>
          <cell r="AB43">
            <v>197</v>
          </cell>
          <cell r="AC43">
            <v>0</v>
          </cell>
        </row>
        <row r="44">
          <cell r="E44">
            <v>635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59</v>
          </cell>
          <cell r="M44">
            <v>0</v>
          </cell>
          <cell r="N44">
            <v>0</v>
          </cell>
          <cell r="AA44">
            <v>0</v>
          </cell>
          <cell r="AB44">
            <v>12</v>
          </cell>
          <cell r="AC44">
            <v>0</v>
          </cell>
        </row>
        <row r="45">
          <cell r="E45">
            <v>1880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241</v>
          </cell>
          <cell r="M45">
            <v>0</v>
          </cell>
          <cell r="N45">
            <v>47</v>
          </cell>
          <cell r="AA45">
            <v>47</v>
          </cell>
          <cell r="AB45">
            <v>215</v>
          </cell>
          <cell r="AC45">
            <v>0</v>
          </cell>
        </row>
        <row r="46">
          <cell r="E46">
            <v>1366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167</v>
          </cell>
          <cell r="M46">
            <v>0</v>
          </cell>
          <cell r="N46">
            <v>14</v>
          </cell>
          <cell r="AA46">
            <v>14</v>
          </cell>
          <cell r="AB46">
            <v>154</v>
          </cell>
          <cell r="AC46">
            <v>0</v>
          </cell>
        </row>
        <row r="47">
          <cell r="E47">
            <v>233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60</v>
          </cell>
          <cell r="M47">
            <v>0</v>
          </cell>
          <cell r="N47">
            <v>5</v>
          </cell>
          <cell r="AA47">
            <v>5</v>
          </cell>
          <cell r="AB47">
            <v>27</v>
          </cell>
          <cell r="AC47">
            <v>0</v>
          </cell>
        </row>
        <row r="48">
          <cell r="E48">
            <v>3805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297</v>
          </cell>
          <cell r="M48">
            <v>0</v>
          </cell>
          <cell r="N48">
            <v>84</v>
          </cell>
          <cell r="AA48">
            <v>84</v>
          </cell>
          <cell r="AB48">
            <v>373</v>
          </cell>
          <cell r="AC48">
            <v>0</v>
          </cell>
        </row>
        <row r="49">
          <cell r="E49">
            <v>457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111</v>
          </cell>
          <cell r="M49">
            <v>0</v>
          </cell>
          <cell r="N49">
            <v>5</v>
          </cell>
          <cell r="AA49">
            <v>5</v>
          </cell>
          <cell r="AB49">
            <v>45</v>
          </cell>
          <cell r="AC49">
            <v>0</v>
          </cell>
        </row>
      </sheetData>
      <sheetData sheetId="4">
        <row r="7">
          <cell r="D7">
            <v>130123</v>
          </cell>
          <cell r="R7">
            <v>7295</v>
          </cell>
          <cell r="T7">
            <v>0</v>
          </cell>
          <cell r="U7">
            <v>0</v>
          </cell>
          <cell r="V7">
            <v>2140</v>
          </cell>
          <cell r="Y7">
            <v>22571</v>
          </cell>
          <cell r="BO7">
            <v>44837</v>
          </cell>
        </row>
        <row r="8">
          <cell r="D8">
            <v>20966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4867</v>
          </cell>
          <cell r="BO8">
            <v>9730</v>
          </cell>
        </row>
        <row r="9">
          <cell r="D9">
            <v>11740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1772</v>
          </cell>
          <cell r="BO9">
            <v>4638</v>
          </cell>
        </row>
        <row r="10">
          <cell r="D10">
            <v>6347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1289</v>
          </cell>
          <cell r="BO10">
            <v>1746</v>
          </cell>
        </row>
        <row r="11">
          <cell r="D11">
            <v>6554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1991</v>
          </cell>
          <cell r="BO11">
            <v>0</v>
          </cell>
        </row>
        <row r="12">
          <cell r="D12">
            <v>5444</v>
          </cell>
          <cell r="R12">
            <v>0</v>
          </cell>
          <cell r="T12">
            <v>0</v>
          </cell>
          <cell r="U12">
            <v>0</v>
          </cell>
          <cell r="V12">
            <v>656</v>
          </cell>
          <cell r="Y12">
            <v>0</v>
          </cell>
          <cell r="BO12">
            <v>1903</v>
          </cell>
        </row>
        <row r="13">
          <cell r="D13">
            <v>5627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0</v>
          </cell>
          <cell r="BO13">
            <v>3774</v>
          </cell>
        </row>
        <row r="14">
          <cell r="D14">
            <v>803</v>
          </cell>
          <cell r="R14">
            <v>0</v>
          </cell>
          <cell r="T14">
            <v>0</v>
          </cell>
          <cell r="U14">
            <v>0</v>
          </cell>
          <cell r="V14">
            <v>149</v>
          </cell>
          <cell r="Y14">
            <v>0</v>
          </cell>
          <cell r="BO14">
            <v>0</v>
          </cell>
        </row>
        <row r="15">
          <cell r="D15">
            <v>2252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856</v>
          </cell>
          <cell r="BO15">
            <v>976</v>
          </cell>
        </row>
        <row r="16">
          <cell r="D16">
            <v>4581</v>
          </cell>
          <cell r="R16">
            <v>408</v>
          </cell>
          <cell r="T16">
            <v>0</v>
          </cell>
          <cell r="U16">
            <v>0</v>
          </cell>
          <cell r="V16">
            <v>0</v>
          </cell>
          <cell r="Y16">
            <v>1093</v>
          </cell>
          <cell r="BO16">
            <v>1208</v>
          </cell>
        </row>
        <row r="17">
          <cell r="D17">
            <v>7903</v>
          </cell>
          <cell r="R17">
            <v>6887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0</v>
          </cell>
        </row>
        <row r="18">
          <cell r="D18">
            <v>3597</v>
          </cell>
          <cell r="R18">
            <v>0</v>
          </cell>
          <cell r="T18">
            <v>0</v>
          </cell>
          <cell r="U18">
            <v>0</v>
          </cell>
          <cell r="V18">
            <v>126</v>
          </cell>
          <cell r="Y18">
            <v>0</v>
          </cell>
          <cell r="BO18">
            <v>2945</v>
          </cell>
        </row>
        <row r="19">
          <cell r="D19">
            <v>2889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1761</v>
          </cell>
          <cell r="BO19">
            <v>1128</v>
          </cell>
        </row>
        <row r="20">
          <cell r="D20">
            <v>15760</v>
          </cell>
          <cell r="R20">
            <v>0</v>
          </cell>
          <cell r="T20">
            <v>0</v>
          </cell>
          <cell r="U20">
            <v>0</v>
          </cell>
          <cell r="V20">
            <v>877</v>
          </cell>
          <cell r="Y20">
            <v>1803</v>
          </cell>
          <cell r="BO20">
            <v>3342</v>
          </cell>
        </row>
        <row r="21">
          <cell r="D21">
            <v>4815</v>
          </cell>
          <cell r="R21">
            <v>0</v>
          </cell>
          <cell r="T21">
            <v>0</v>
          </cell>
          <cell r="U21">
            <v>0</v>
          </cell>
          <cell r="V21">
            <v>216</v>
          </cell>
          <cell r="Y21">
            <v>430</v>
          </cell>
          <cell r="BO21">
            <v>2651</v>
          </cell>
        </row>
        <row r="22">
          <cell r="D22">
            <v>1065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406</v>
          </cell>
          <cell r="BO22">
            <v>588</v>
          </cell>
        </row>
        <row r="23">
          <cell r="D23">
            <v>1661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578</v>
          </cell>
          <cell r="BO23">
            <v>340</v>
          </cell>
        </row>
        <row r="24">
          <cell r="D24">
            <v>1715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757</v>
          </cell>
        </row>
        <row r="25">
          <cell r="D25">
            <v>2077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802</v>
          </cell>
          <cell r="BO25">
            <v>534</v>
          </cell>
        </row>
        <row r="26">
          <cell r="D26">
            <v>2360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95</v>
          </cell>
          <cell r="BO26">
            <v>0</v>
          </cell>
        </row>
        <row r="27">
          <cell r="D27">
            <v>1617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150</v>
          </cell>
          <cell r="BO27">
            <v>976</v>
          </cell>
        </row>
        <row r="28">
          <cell r="D28">
            <v>2166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1176</v>
          </cell>
        </row>
        <row r="29">
          <cell r="D29">
            <v>1935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1157</v>
          </cell>
          <cell r="BO29">
            <v>0</v>
          </cell>
        </row>
        <row r="30">
          <cell r="D30">
            <v>2105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259</v>
          </cell>
          <cell r="BO30">
            <v>328</v>
          </cell>
        </row>
        <row r="31">
          <cell r="D31">
            <v>1715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266</v>
          </cell>
          <cell r="BO31">
            <v>1113</v>
          </cell>
        </row>
        <row r="32">
          <cell r="D32">
            <v>1504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273</v>
          </cell>
          <cell r="BO32">
            <v>758</v>
          </cell>
        </row>
        <row r="33">
          <cell r="D33">
            <v>501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270</v>
          </cell>
          <cell r="BO33">
            <v>154</v>
          </cell>
        </row>
        <row r="34">
          <cell r="D34">
            <v>767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212</v>
          </cell>
        </row>
        <row r="35">
          <cell r="D35">
            <v>775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386</v>
          </cell>
          <cell r="BO35">
            <v>189</v>
          </cell>
        </row>
        <row r="36">
          <cell r="D36">
            <v>665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125</v>
          </cell>
          <cell r="BO36">
            <v>385</v>
          </cell>
        </row>
        <row r="37">
          <cell r="D37">
            <v>1467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575</v>
          </cell>
        </row>
        <row r="38">
          <cell r="D38">
            <v>786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420</v>
          </cell>
          <cell r="BO38">
            <v>366</v>
          </cell>
        </row>
        <row r="39">
          <cell r="D39">
            <v>1501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1338</v>
          </cell>
          <cell r="BO39">
            <v>163</v>
          </cell>
        </row>
        <row r="40">
          <cell r="D40">
            <v>938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151</v>
          </cell>
        </row>
        <row r="41">
          <cell r="D41">
            <v>436</v>
          </cell>
          <cell r="R41">
            <v>0</v>
          </cell>
          <cell r="T41">
            <v>0</v>
          </cell>
          <cell r="U41">
            <v>0</v>
          </cell>
          <cell r="V41">
            <v>17</v>
          </cell>
          <cell r="Y41">
            <v>2</v>
          </cell>
          <cell r="BO41">
            <v>134</v>
          </cell>
        </row>
        <row r="42">
          <cell r="D42">
            <v>248</v>
          </cell>
          <cell r="R42">
            <v>0</v>
          </cell>
          <cell r="T42">
            <v>0</v>
          </cell>
          <cell r="U42">
            <v>0</v>
          </cell>
          <cell r="V42">
            <v>11</v>
          </cell>
          <cell r="Y42">
            <v>23</v>
          </cell>
          <cell r="BO42">
            <v>155</v>
          </cell>
        </row>
        <row r="43">
          <cell r="D43">
            <v>483</v>
          </cell>
          <cell r="R43">
            <v>0</v>
          </cell>
          <cell r="T43">
            <v>0</v>
          </cell>
          <cell r="U43">
            <v>0</v>
          </cell>
          <cell r="V43">
            <v>16</v>
          </cell>
          <cell r="Y43">
            <v>0</v>
          </cell>
          <cell r="BO43">
            <v>329</v>
          </cell>
        </row>
        <row r="44">
          <cell r="D44">
            <v>273</v>
          </cell>
          <cell r="R44">
            <v>0</v>
          </cell>
          <cell r="T44">
            <v>0</v>
          </cell>
          <cell r="U44">
            <v>0</v>
          </cell>
          <cell r="V44">
            <v>6</v>
          </cell>
          <cell r="Y44">
            <v>0</v>
          </cell>
          <cell r="BO44">
            <v>170</v>
          </cell>
        </row>
        <row r="45">
          <cell r="D45">
            <v>497</v>
          </cell>
          <cell r="R45">
            <v>0</v>
          </cell>
          <cell r="T45">
            <v>0</v>
          </cell>
          <cell r="U45">
            <v>0</v>
          </cell>
          <cell r="V45">
            <v>17</v>
          </cell>
          <cell r="Y45">
            <v>0</v>
          </cell>
          <cell r="BO45">
            <v>355</v>
          </cell>
        </row>
        <row r="46">
          <cell r="D46">
            <v>441</v>
          </cell>
          <cell r="R46">
            <v>0</v>
          </cell>
          <cell r="T46">
            <v>0</v>
          </cell>
          <cell r="U46">
            <v>0</v>
          </cell>
          <cell r="V46">
            <v>12</v>
          </cell>
          <cell r="Y46">
            <v>1</v>
          </cell>
          <cell r="BO46">
            <v>313</v>
          </cell>
        </row>
        <row r="47">
          <cell r="D47">
            <v>186</v>
          </cell>
          <cell r="R47">
            <v>0</v>
          </cell>
          <cell r="T47">
            <v>0</v>
          </cell>
          <cell r="U47">
            <v>0</v>
          </cell>
          <cell r="V47">
            <v>2</v>
          </cell>
          <cell r="Y47">
            <v>0</v>
          </cell>
          <cell r="BO47">
            <v>138</v>
          </cell>
        </row>
        <row r="48">
          <cell r="D48">
            <v>819</v>
          </cell>
          <cell r="R48">
            <v>0</v>
          </cell>
          <cell r="T48">
            <v>0</v>
          </cell>
          <cell r="U48">
            <v>0</v>
          </cell>
          <cell r="V48">
            <v>35</v>
          </cell>
          <cell r="Y48">
            <v>152</v>
          </cell>
          <cell r="BO48">
            <v>393</v>
          </cell>
        </row>
        <row r="49">
          <cell r="D49">
            <v>142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6</v>
          </cell>
          <cell r="BO49">
            <v>44</v>
          </cell>
        </row>
      </sheetData>
      <sheetData sheetId="5">
        <row r="7">
          <cell r="Y7">
            <v>19581</v>
          </cell>
          <cell r="AT7">
            <v>4304</v>
          </cell>
          <cell r="BO7">
            <v>1440</v>
          </cell>
          <cell r="CJ7">
            <v>0</v>
          </cell>
          <cell r="DE7">
            <v>0</v>
          </cell>
          <cell r="DZ7">
            <v>11322</v>
          </cell>
          <cell r="EU7">
            <v>26068</v>
          </cell>
        </row>
        <row r="8">
          <cell r="Y8">
            <v>419</v>
          </cell>
          <cell r="AT8">
            <v>1096</v>
          </cell>
          <cell r="BO8">
            <v>0</v>
          </cell>
          <cell r="CJ8">
            <v>0</v>
          </cell>
          <cell r="DE8">
            <v>0</v>
          </cell>
          <cell r="DZ8">
            <v>0</v>
          </cell>
          <cell r="EU8">
            <v>4854</v>
          </cell>
        </row>
        <row r="9">
          <cell r="Y9">
            <v>4380</v>
          </cell>
          <cell r="AT9">
            <v>468</v>
          </cell>
          <cell r="BO9">
            <v>3</v>
          </cell>
          <cell r="CJ9">
            <v>0</v>
          </cell>
          <cell r="DE9">
            <v>0</v>
          </cell>
          <cell r="DZ9">
            <v>14</v>
          </cell>
          <cell r="EU9">
            <v>465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3312</v>
          </cell>
        </row>
        <row r="11">
          <cell r="Y11">
            <v>2986</v>
          </cell>
          <cell r="AT11">
            <v>0</v>
          </cell>
          <cell r="BO11">
            <v>138</v>
          </cell>
          <cell r="CJ11">
            <v>0</v>
          </cell>
          <cell r="DE11">
            <v>0</v>
          </cell>
          <cell r="DZ11">
            <v>40</v>
          </cell>
          <cell r="EU11">
            <v>1399</v>
          </cell>
        </row>
        <row r="12">
          <cell r="Y12">
            <v>2065</v>
          </cell>
          <cell r="AT12">
            <v>692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784</v>
          </cell>
        </row>
        <row r="13">
          <cell r="Y13">
            <v>395</v>
          </cell>
          <cell r="AT13">
            <v>491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967</v>
          </cell>
        </row>
        <row r="14">
          <cell r="Y14">
            <v>469</v>
          </cell>
          <cell r="AT14">
            <v>134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200</v>
          </cell>
        </row>
        <row r="15">
          <cell r="Y15">
            <v>0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420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408</v>
          </cell>
          <cell r="EU16">
            <v>1872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6887</v>
          </cell>
          <cell r="EU17">
            <v>1016</v>
          </cell>
        </row>
        <row r="18">
          <cell r="Y18">
            <v>266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386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4854</v>
          </cell>
          <cell r="AT20">
            <v>482</v>
          </cell>
          <cell r="BO20">
            <v>0</v>
          </cell>
          <cell r="CJ20">
            <v>0</v>
          </cell>
          <cell r="DE20">
            <v>0</v>
          </cell>
          <cell r="DZ20">
            <v>3880</v>
          </cell>
          <cell r="EU20">
            <v>1399</v>
          </cell>
        </row>
        <row r="21">
          <cell r="Y21">
            <v>1037</v>
          </cell>
          <cell r="AT21">
            <v>0</v>
          </cell>
          <cell r="BO21">
            <v>10</v>
          </cell>
          <cell r="CJ21">
            <v>0</v>
          </cell>
          <cell r="DE21">
            <v>0</v>
          </cell>
          <cell r="DZ21">
            <v>0</v>
          </cell>
          <cell r="EU21">
            <v>687</v>
          </cell>
        </row>
        <row r="22">
          <cell r="Y22">
            <v>0</v>
          </cell>
          <cell r="AT22">
            <v>71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593</v>
          </cell>
          <cell r="AT23">
            <v>62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88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958</v>
          </cell>
        </row>
        <row r="25">
          <cell r="Y25">
            <v>0</v>
          </cell>
          <cell r="AT25">
            <v>243</v>
          </cell>
          <cell r="BO25">
            <v>0</v>
          </cell>
          <cell r="CJ25">
            <v>0</v>
          </cell>
          <cell r="DE25">
            <v>0</v>
          </cell>
          <cell r="DZ25">
            <v>51</v>
          </cell>
          <cell r="EU25">
            <v>447</v>
          </cell>
        </row>
        <row r="26">
          <cell r="Y26">
            <v>320</v>
          </cell>
          <cell r="AT26">
            <v>0</v>
          </cell>
          <cell r="BO26">
            <v>54</v>
          </cell>
          <cell r="CJ26">
            <v>0</v>
          </cell>
          <cell r="DE26">
            <v>0</v>
          </cell>
          <cell r="DZ26">
            <v>0</v>
          </cell>
          <cell r="EU26">
            <v>1891</v>
          </cell>
        </row>
        <row r="27">
          <cell r="Y27">
            <v>0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491</v>
          </cell>
        </row>
        <row r="28">
          <cell r="Y28">
            <v>146</v>
          </cell>
          <cell r="AT28">
            <v>109</v>
          </cell>
          <cell r="BO28">
            <v>64</v>
          </cell>
          <cell r="CJ28">
            <v>0</v>
          </cell>
          <cell r="DE28">
            <v>0</v>
          </cell>
          <cell r="DZ28">
            <v>0</v>
          </cell>
          <cell r="EU28">
            <v>671</v>
          </cell>
        </row>
        <row r="29">
          <cell r="Y29">
            <v>0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778</v>
          </cell>
        </row>
        <row r="30">
          <cell r="Y30">
            <v>15</v>
          </cell>
          <cell r="AT30">
            <v>13</v>
          </cell>
          <cell r="BO30">
            <v>1095</v>
          </cell>
          <cell r="CJ30">
            <v>0</v>
          </cell>
          <cell r="DE30">
            <v>0</v>
          </cell>
          <cell r="DZ30">
            <v>0</v>
          </cell>
          <cell r="EU30">
            <v>395</v>
          </cell>
        </row>
        <row r="31">
          <cell r="Y31">
            <v>155</v>
          </cell>
          <cell r="AT31">
            <v>134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47</v>
          </cell>
        </row>
        <row r="32">
          <cell r="Y32">
            <v>0</v>
          </cell>
          <cell r="AT32">
            <v>149</v>
          </cell>
          <cell r="BO32">
            <v>31</v>
          </cell>
          <cell r="CJ32">
            <v>0</v>
          </cell>
          <cell r="DE32">
            <v>0</v>
          </cell>
          <cell r="DZ32">
            <v>0</v>
          </cell>
          <cell r="EU32">
            <v>293</v>
          </cell>
        </row>
        <row r="33">
          <cell r="Y33">
            <v>34</v>
          </cell>
          <cell r="AT33">
            <v>43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225</v>
          </cell>
          <cell r="AT34">
            <v>80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250</v>
          </cell>
        </row>
        <row r="35">
          <cell r="Y35">
            <v>90</v>
          </cell>
          <cell r="AT35">
            <v>37</v>
          </cell>
          <cell r="BO35">
            <v>45</v>
          </cell>
          <cell r="CJ35">
            <v>0</v>
          </cell>
          <cell r="DE35">
            <v>0</v>
          </cell>
          <cell r="DZ35">
            <v>0</v>
          </cell>
          <cell r="EU35">
            <v>28</v>
          </cell>
        </row>
        <row r="36">
          <cell r="Y36">
            <v>155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201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691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220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42</v>
          </cell>
          <cell r="EU40">
            <v>525</v>
          </cell>
        </row>
        <row r="41">
          <cell r="Y41">
            <v>234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66</v>
          </cell>
        </row>
        <row r="42">
          <cell r="Y42">
            <v>28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42</v>
          </cell>
        </row>
        <row r="43">
          <cell r="Y43">
            <v>39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115</v>
          </cell>
        </row>
        <row r="44">
          <cell r="Y44">
            <v>71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32</v>
          </cell>
        </row>
        <row r="45">
          <cell r="Y45">
            <v>36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106</v>
          </cell>
        </row>
        <row r="46">
          <cell r="Y46">
            <v>23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104</v>
          </cell>
        </row>
        <row r="47">
          <cell r="Y47">
            <v>4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44</v>
          </cell>
        </row>
        <row r="48">
          <cell r="Y48">
            <v>121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153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0</v>
          </cell>
          <cell r="EU49">
            <v>92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393130</v>
          </cell>
          <cell r="AD7">
            <v>160448</v>
          </cell>
          <cell r="BC7">
            <v>62660</v>
          </cell>
          <cell r="BR7">
            <v>426692</v>
          </cell>
          <cell r="CM7">
            <v>189546</v>
          </cell>
          <cell r="DH7">
            <v>1216</v>
          </cell>
        </row>
        <row r="8">
          <cell r="E8">
            <v>87410</v>
          </cell>
          <cell r="AD8">
            <v>40957</v>
          </cell>
          <cell r="BC8">
            <v>6419</v>
          </cell>
          <cell r="BR8">
            <v>91232</v>
          </cell>
          <cell r="CM8">
            <v>43554</v>
          </cell>
          <cell r="DH8">
            <v>0</v>
          </cell>
        </row>
        <row r="9">
          <cell r="E9">
            <v>27477</v>
          </cell>
          <cell r="AD9">
            <v>15997</v>
          </cell>
          <cell r="BC9">
            <v>5924</v>
          </cell>
          <cell r="BR9">
            <v>30215</v>
          </cell>
          <cell r="CM9">
            <v>19183</v>
          </cell>
          <cell r="DH9">
            <v>0</v>
          </cell>
        </row>
        <row r="10">
          <cell r="E10">
            <v>19130</v>
          </cell>
          <cell r="AD10">
            <v>7410</v>
          </cell>
          <cell r="BC10">
            <v>3710</v>
          </cell>
          <cell r="BR10">
            <v>20676</v>
          </cell>
          <cell r="CM10">
            <v>9574</v>
          </cell>
          <cell r="DH10">
            <v>0</v>
          </cell>
        </row>
        <row r="11">
          <cell r="E11">
            <v>22373</v>
          </cell>
          <cell r="AD11">
            <v>8573</v>
          </cell>
          <cell r="BC11">
            <v>7756</v>
          </cell>
          <cell r="BR11">
            <v>25980</v>
          </cell>
          <cell r="CM11">
            <v>12722</v>
          </cell>
          <cell r="DH11">
            <v>0</v>
          </cell>
        </row>
        <row r="12">
          <cell r="E12">
            <v>17332</v>
          </cell>
          <cell r="AD12">
            <v>7253</v>
          </cell>
          <cell r="BC12">
            <v>4708</v>
          </cell>
          <cell r="BR12">
            <v>19006</v>
          </cell>
          <cell r="CM12">
            <v>10287</v>
          </cell>
          <cell r="DH12">
            <v>0</v>
          </cell>
        </row>
        <row r="13">
          <cell r="E13">
            <v>16952</v>
          </cell>
          <cell r="AD13">
            <v>4848</v>
          </cell>
          <cell r="BC13">
            <v>5313</v>
          </cell>
          <cell r="BR13">
            <v>20290</v>
          </cell>
          <cell r="CM13">
            <v>6823</v>
          </cell>
          <cell r="DH13">
            <v>0</v>
          </cell>
        </row>
        <row r="14">
          <cell r="E14">
            <v>4039</v>
          </cell>
          <cell r="AD14">
            <v>1507</v>
          </cell>
          <cell r="BC14">
            <v>836</v>
          </cell>
          <cell r="BR14">
            <v>4340</v>
          </cell>
          <cell r="CM14">
            <v>2042</v>
          </cell>
          <cell r="DH14">
            <v>0</v>
          </cell>
        </row>
        <row r="15">
          <cell r="E15">
            <v>8499</v>
          </cell>
          <cell r="AD15">
            <v>2798</v>
          </cell>
          <cell r="BC15">
            <v>1720</v>
          </cell>
          <cell r="BR15">
            <v>9021</v>
          </cell>
          <cell r="CM15">
            <v>3996</v>
          </cell>
          <cell r="DH15">
            <v>0</v>
          </cell>
        </row>
        <row r="16">
          <cell r="E16">
            <v>13029</v>
          </cell>
          <cell r="AD16">
            <v>5010</v>
          </cell>
          <cell r="BC16">
            <v>225</v>
          </cell>
          <cell r="BR16">
            <v>13254</v>
          </cell>
          <cell r="CM16">
            <v>5010</v>
          </cell>
          <cell r="DH16">
            <v>0</v>
          </cell>
        </row>
        <row r="17">
          <cell r="E17">
            <v>8336</v>
          </cell>
          <cell r="AD17">
            <v>4072</v>
          </cell>
          <cell r="BC17">
            <v>1130</v>
          </cell>
          <cell r="BR17">
            <v>9386</v>
          </cell>
          <cell r="CM17">
            <v>4152</v>
          </cell>
          <cell r="DH17">
            <v>0</v>
          </cell>
        </row>
        <row r="18">
          <cell r="E18">
            <v>8985</v>
          </cell>
          <cell r="AD18">
            <v>5056</v>
          </cell>
          <cell r="BC18">
            <v>338</v>
          </cell>
          <cell r="BR18">
            <v>9206</v>
          </cell>
          <cell r="CM18">
            <v>5173</v>
          </cell>
          <cell r="DH18">
            <v>0</v>
          </cell>
        </row>
        <row r="19">
          <cell r="E19">
            <v>13490</v>
          </cell>
          <cell r="AD19">
            <v>4077</v>
          </cell>
          <cell r="BC19">
            <v>1308</v>
          </cell>
          <cell r="BR19">
            <v>14229</v>
          </cell>
          <cell r="CM19">
            <v>4646</v>
          </cell>
          <cell r="DH19">
            <v>0</v>
          </cell>
        </row>
        <row r="20">
          <cell r="E20">
            <v>34294</v>
          </cell>
          <cell r="AD20">
            <v>7830</v>
          </cell>
          <cell r="BC20">
            <v>4931</v>
          </cell>
          <cell r="BR20">
            <v>35042</v>
          </cell>
          <cell r="CM20">
            <v>12013</v>
          </cell>
          <cell r="DH20">
            <v>0</v>
          </cell>
        </row>
        <row r="21">
          <cell r="E21">
            <v>18365</v>
          </cell>
          <cell r="AD21">
            <v>7167</v>
          </cell>
          <cell r="BC21">
            <v>230</v>
          </cell>
          <cell r="BR21">
            <v>18512</v>
          </cell>
          <cell r="CM21">
            <v>7250</v>
          </cell>
          <cell r="DH21">
            <v>0</v>
          </cell>
        </row>
        <row r="22">
          <cell r="E22">
            <v>4475</v>
          </cell>
          <cell r="AD22">
            <v>1611</v>
          </cell>
          <cell r="BC22">
            <v>359</v>
          </cell>
          <cell r="BR22">
            <v>4671</v>
          </cell>
          <cell r="CM22">
            <v>1774</v>
          </cell>
          <cell r="DH22">
            <v>0</v>
          </cell>
        </row>
        <row r="23">
          <cell r="E23">
            <v>7467</v>
          </cell>
          <cell r="AD23">
            <v>5247</v>
          </cell>
          <cell r="BC23">
            <v>760</v>
          </cell>
          <cell r="BR23">
            <v>8227</v>
          </cell>
          <cell r="CM23">
            <v>5247</v>
          </cell>
          <cell r="DH23">
            <v>0</v>
          </cell>
        </row>
        <row r="24">
          <cell r="E24">
            <v>4919</v>
          </cell>
          <cell r="AD24">
            <v>755</v>
          </cell>
          <cell r="BC24">
            <v>1065</v>
          </cell>
          <cell r="BR24">
            <v>5405</v>
          </cell>
          <cell r="CM24">
            <v>1334</v>
          </cell>
          <cell r="DH24">
            <v>0</v>
          </cell>
        </row>
        <row r="25">
          <cell r="E25">
            <v>5698</v>
          </cell>
          <cell r="AD25">
            <v>3776</v>
          </cell>
          <cell r="BC25">
            <v>100</v>
          </cell>
          <cell r="BR25">
            <v>5798</v>
          </cell>
          <cell r="CM25">
            <v>3776</v>
          </cell>
          <cell r="DH25">
            <v>1113</v>
          </cell>
        </row>
        <row r="26">
          <cell r="E26">
            <v>7469</v>
          </cell>
          <cell r="AD26">
            <v>1155</v>
          </cell>
          <cell r="BC26">
            <v>3381</v>
          </cell>
          <cell r="BR26">
            <v>8138</v>
          </cell>
          <cell r="CM26">
            <v>3867</v>
          </cell>
          <cell r="DH26">
            <v>0</v>
          </cell>
        </row>
        <row r="27">
          <cell r="E27">
            <v>4500</v>
          </cell>
          <cell r="AD27">
            <v>2461</v>
          </cell>
          <cell r="BC27">
            <v>2227</v>
          </cell>
          <cell r="BR27">
            <v>5466</v>
          </cell>
          <cell r="CM27">
            <v>3722</v>
          </cell>
          <cell r="DH27">
            <v>45</v>
          </cell>
        </row>
        <row r="28">
          <cell r="E28">
            <v>5153</v>
          </cell>
          <cell r="AD28">
            <v>2007</v>
          </cell>
          <cell r="BC28">
            <v>955</v>
          </cell>
          <cell r="BR28">
            <v>6108</v>
          </cell>
          <cell r="CM28">
            <v>2007</v>
          </cell>
          <cell r="DH28">
            <v>0</v>
          </cell>
        </row>
        <row r="29">
          <cell r="E29">
            <v>5164</v>
          </cell>
          <cell r="AD29">
            <v>3493</v>
          </cell>
          <cell r="BC29">
            <v>106</v>
          </cell>
          <cell r="BR29">
            <v>5164</v>
          </cell>
          <cell r="CM29">
            <v>3599</v>
          </cell>
          <cell r="DH29">
            <v>0</v>
          </cell>
        </row>
        <row r="30">
          <cell r="E30">
            <v>4585</v>
          </cell>
          <cell r="AD30">
            <v>2621</v>
          </cell>
          <cell r="BC30">
            <v>760</v>
          </cell>
          <cell r="BR30">
            <v>5177</v>
          </cell>
          <cell r="CM30">
            <v>2789</v>
          </cell>
          <cell r="DH30">
            <v>0</v>
          </cell>
        </row>
        <row r="31">
          <cell r="E31">
            <v>4946</v>
          </cell>
          <cell r="AD31">
            <v>2342</v>
          </cell>
          <cell r="BC31">
            <v>1490</v>
          </cell>
          <cell r="BR31">
            <v>6436</v>
          </cell>
          <cell r="CM31">
            <v>2342</v>
          </cell>
          <cell r="DH31">
            <v>0</v>
          </cell>
        </row>
        <row r="32">
          <cell r="E32">
            <v>4765</v>
          </cell>
          <cell r="AD32">
            <v>66</v>
          </cell>
          <cell r="BC32">
            <v>3157</v>
          </cell>
          <cell r="BR32">
            <v>7922</v>
          </cell>
          <cell r="CM32">
            <v>66</v>
          </cell>
          <cell r="DH32">
            <v>0</v>
          </cell>
        </row>
        <row r="33">
          <cell r="E33">
            <v>1382</v>
          </cell>
          <cell r="AD33">
            <v>546</v>
          </cell>
          <cell r="BC33">
            <v>22</v>
          </cell>
          <cell r="BR33">
            <v>1404</v>
          </cell>
          <cell r="CM33">
            <v>546</v>
          </cell>
          <cell r="DH33">
            <v>0</v>
          </cell>
        </row>
        <row r="34">
          <cell r="E34">
            <v>3742</v>
          </cell>
          <cell r="AD34">
            <v>1210</v>
          </cell>
          <cell r="BC34">
            <v>584</v>
          </cell>
          <cell r="BR34">
            <v>4326</v>
          </cell>
          <cell r="CM34">
            <v>1210</v>
          </cell>
          <cell r="DH34">
            <v>0</v>
          </cell>
        </row>
        <row r="35">
          <cell r="E35">
            <v>1945</v>
          </cell>
          <cell r="AD35">
            <v>564</v>
          </cell>
          <cell r="BC35">
            <v>272</v>
          </cell>
          <cell r="BR35">
            <v>2217</v>
          </cell>
          <cell r="CM35">
            <v>564</v>
          </cell>
          <cell r="DH35">
            <v>0</v>
          </cell>
        </row>
        <row r="36">
          <cell r="E36">
            <v>2318</v>
          </cell>
          <cell r="AD36">
            <v>1390</v>
          </cell>
          <cell r="BC36">
            <v>199</v>
          </cell>
          <cell r="BR36">
            <v>2489</v>
          </cell>
          <cell r="CM36">
            <v>1418</v>
          </cell>
          <cell r="DH36">
            <v>0</v>
          </cell>
        </row>
        <row r="37">
          <cell r="E37">
            <v>4317</v>
          </cell>
          <cell r="AD37">
            <v>1005</v>
          </cell>
          <cell r="BC37">
            <v>52</v>
          </cell>
          <cell r="BR37">
            <v>4317</v>
          </cell>
          <cell r="CM37">
            <v>1057</v>
          </cell>
          <cell r="DH37">
            <v>0</v>
          </cell>
        </row>
        <row r="38">
          <cell r="E38">
            <v>3463</v>
          </cell>
          <cell r="AD38">
            <v>1214</v>
          </cell>
          <cell r="BC38">
            <v>506</v>
          </cell>
          <cell r="BR38">
            <v>3909</v>
          </cell>
          <cell r="CM38">
            <v>1274</v>
          </cell>
          <cell r="DH38">
            <v>0</v>
          </cell>
        </row>
        <row r="39">
          <cell r="E39">
            <v>3681</v>
          </cell>
          <cell r="AD39">
            <v>837</v>
          </cell>
          <cell r="BC39">
            <v>1325</v>
          </cell>
          <cell r="BR39">
            <v>5006</v>
          </cell>
          <cell r="CM39">
            <v>837</v>
          </cell>
          <cell r="DH39">
            <v>58</v>
          </cell>
        </row>
        <row r="40">
          <cell r="E40">
            <v>3029</v>
          </cell>
          <cell r="AD40">
            <v>1540</v>
          </cell>
          <cell r="BC40">
            <v>504</v>
          </cell>
          <cell r="BR40">
            <v>3507</v>
          </cell>
          <cell r="CM40">
            <v>1566</v>
          </cell>
          <cell r="DH40">
            <v>0</v>
          </cell>
        </row>
        <row r="41">
          <cell r="E41">
            <v>1325</v>
          </cell>
          <cell r="AD41">
            <v>635</v>
          </cell>
          <cell r="BC41">
            <v>14</v>
          </cell>
          <cell r="BR41">
            <v>1326</v>
          </cell>
          <cell r="CM41">
            <v>648</v>
          </cell>
          <cell r="DH41">
            <v>0</v>
          </cell>
        </row>
        <row r="42">
          <cell r="E42">
            <v>907</v>
          </cell>
          <cell r="AD42">
            <v>338</v>
          </cell>
          <cell r="BC42">
            <v>4</v>
          </cell>
          <cell r="BR42">
            <v>908</v>
          </cell>
          <cell r="CM42">
            <v>341</v>
          </cell>
          <cell r="DH42">
            <v>0</v>
          </cell>
        </row>
        <row r="43">
          <cell r="E43">
            <v>1519</v>
          </cell>
          <cell r="AD43">
            <v>485</v>
          </cell>
          <cell r="BC43">
            <v>7</v>
          </cell>
          <cell r="BR43">
            <v>1521</v>
          </cell>
          <cell r="CM43">
            <v>490</v>
          </cell>
          <cell r="DH43">
            <v>0</v>
          </cell>
        </row>
        <row r="44">
          <cell r="E44">
            <v>563</v>
          </cell>
          <cell r="AD44">
            <v>106</v>
          </cell>
          <cell r="BC44">
            <v>0</v>
          </cell>
          <cell r="BR44">
            <v>563</v>
          </cell>
          <cell r="CM44">
            <v>106</v>
          </cell>
          <cell r="DH44">
            <v>0</v>
          </cell>
        </row>
        <row r="45">
          <cell r="E45">
            <v>1298</v>
          </cell>
          <cell r="AD45">
            <v>828</v>
          </cell>
          <cell r="BC45">
            <v>88</v>
          </cell>
          <cell r="BR45">
            <v>1345</v>
          </cell>
          <cell r="CM45">
            <v>869</v>
          </cell>
          <cell r="DH45">
            <v>0</v>
          </cell>
        </row>
        <row r="46">
          <cell r="E46">
            <v>1115</v>
          </cell>
          <cell r="AD46">
            <v>452</v>
          </cell>
          <cell r="BC46">
            <v>2</v>
          </cell>
          <cell r="BR46">
            <v>1117</v>
          </cell>
          <cell r="CM46">
            <v>452</v>
          </cell>
          <cell r="DH46">
            <v>0</v>
          </cell>
        </row>
        <row r="47">
          <cell r="E47">
            <v>244</v>
          </cell>
          <cell r="AD47">
            <v>54</v>
          </cell>
          <cell r="BC47">
            <v>0</v>
          </cell>
          <cell r="BR47">
            <v>244</v>
          </cell>
          <cell r="CM47">
            <v>54</v>
          </cell>
          <cell r="DH47">
            <v>0</v>
          </cell>
        </row>
        <row r="48">
          <cell r="E48">
            <v>2994</v>
          </cell>
          <cell r="AD48">
            <v>1155</v>
          </cell>
          <cell r="BC48">
            <v>84</v>
          </cell>
          <cell r="BR48">
            <v>3067</v>
          </cell>
          <cell r="CM48">
            <v>1166</v>
          </cell>
          <cell r="DH48">
            <v>0</v>
          </cell>
        </row>
        <row r="49">
          <cell r="E49">
            <v>436</v>
          </cell>
          <cell r="AD49">
            <v>0</v>
          </cell>
          <cell r="BC49">
            <v>89</v>
          </cell>
          <cell r="BR49">
            <v>525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515520</v>
          </cell>
          <cell r="G7">
            <v>25719</v>
          </cell>
          <cell r="H7">
            <v>343</v>
          </cell>
          <cell r="I7">
            <v>0</v>
          </cell>
          <cell r="J7">
            <v>0</v>
          </cell>
          <cell r="K7">
            <v>15963</v>
          </cell>
          <cell r="L7">
            <v>32347</v>
          </cell>
          <cell r="M7">
            <v>400</v>
          </cell>
          <cell r="N7">
            <v>7644</v>
          </cell>
          <cell r="AA7">
            <v>7644</v>
          </cell>
          <cell r="AB7">
            <v>38786</v>
          </cell>
          <cell r="AC7">
            <v>2970</v>
          </cell>
        </row>
        <row r="8">
          <cell r="E8">
            <v>118526</v>
          </cell>
          <cell r="G8">
            <v>6429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5605</v>
          </cell>
          <cell r="M8">
            <v>0</v>
          </cell>
          <cell r="N8">
            <v>0</v>
          </cell>
          <cell r="AA8">
            <v>0</v>
          </cell>
          <cell r="AB8">
            <v>14735</v>
          </cell>
          <cell r="AC8">
            <v>0</v>
          </cell>
        </row>
        <row r="9">
          <cell r="E9">
            <v>43685</v>
          </cell>
          <cell r="G9">
            <v>2286</v>
          </cell>
          <cell r="H9">
            <v>17</v>
          </cell>
          <cell r="I9">
            <v>0</v>
          </cell>
          <cell r="J9">
            <v>0</v>
          </cell>
          <cell r="K9">
            <v>16</v>
          </cell>
          <cell r="L9">
            <v>506</v>
          </cell>
          <cell r="M9">
            <v>0</v>
          </cell>
          <cell r="N9">
            <v>1225</v>
          </cell>
          <cell r="AA9">
            <v>1225</v>
          </cell>
          <cell r="AB9">
            <v>332</v>
          </cell>
          <cell r="AC9">
            <v>55</v>
          </cell>
        </row>
        <row r="10">
          <cell r="E10">
            <v>22726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6419</v>
          </cell>
          <cell r="M10">
            <v>0</v>
          </cell>
          <cell r="N10">
            <v>0</v>
          </cell>
          <cell r="AA10">
            <v>0</v>
          </cell>
          <cell r="AB10">
            <v>2157</v>
          </cell>
          <cell r="AC10">
            <v>1790</v>
          </cell>
        </row>
        <row r="11">
          <cell r="E11">
            <v>36203</v>
          </cell>
          <cell r="G11">
            <v>0</v>
          </cell>
          <cell r="H11">
            <v>138</v>
          </cell>
          <cell r="I11">
            <v>0</v>
          </cell>
          <cell r="J11">
            <v>0</v>
          </cell>
          <cell r="K11">
            <v>37</v>
          </cell>
          <cell r="L11">
            <v>1305</v>
          </cell>
          <cell r="M11">
            <v>0</v>
          </cell>
          <cell r="N11">
            <v>0</v>
          </cell>
          <cell r="AA11">
            <v>0</v>
          </cell>
          <cell r="AB11">
            <v>2594</v>
          </cell>
          <cell r="AC11">
            <v>0</v>
          </cell>
        </row>
        <row r="12">
          <cell r="E12">
            <v>24420</v>
          </cell>
          <cell r="G12">
            <v>3983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890</v>
          </cell>
          <cell r="M12">
            <v>0</v>
          </cell>
          <cell r="N12">
            <v>0</v>
          </cell>
          <cell r="AA12">
            <v>0</v>
          </cell>
          <cell r="AB12">
            <v>1197</v>
          </cell>
          <cell r="AC12">
            <v>0</v>
          </cell>
        </row>
        <row r="13">
          <cell r="E13">
            <v>22194</v>
          </cell>
          <cell r="G13">
            <v>4080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889</v>
          </cell>
          <cell r="M13">
            <v>0</v>
          </cell>
          <cell r="N13">
            <v>0</v>
          </cell>
          <cell r="AA13">
            <v>0</v>
          </cell>
          <cell r="AB13">
            <v>2415</v>
          </cell>
          <cell r="AC13">
            <v>0</v>
          </cell>
        </row>
        <row r="14">
          <cell r="E14">
            <v>5497</v>
          </cell>
          <cell r="G14">
            <v>662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223</v>
          </cell>
          <cell r="M14">
            <v>0</v>
          </cell>
          <cell r="N14">
            <v>0</v>
          </cell>
          <cell r="AA14">
            <v>0</v>
          </cell>
          <cell r="AB14">
            <v>269</v>
          </cell>
          <cell r="AC14">
            <v>0</v>
          </cell>
        </row>
        <row r="15">
          <cell r="E15">
            <v>10443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366</v>
          </cell>
          <cell r="M15">
            <v>0</v>
          </cell>
          <cell r="N15">
            <v>1220</v>
          </cell>
          <cell r="AA15">
            <v>1220</v>
          </cell>
          <cell r="AB15">
            <v>965</v>
          </cell>
          <cell r="AC15">
            <v>0</v>
          </cell>
        </row>
        <row r="16">
          <cell r="E16">
            <v>14674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381</v>
          </cell>
          <cell r="L16">
            <v>1733</v>
          </cell>
          <cell r="M16">
            <v>0</v>
          </cell>
          <cell r="N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11758</v>
          </cell>
          <cell r="L17">
            <v>1781</v>
          </cell>
          <cell r="M17">
            <v>0</v>
          </cell>
          <cell r="N17">
            <v>48</v>
          </cell>
          <cell r="AA17">
            <v>48</v>
          </cell>
          <cell r="AB17">
            <v>0</v>
          </cell>
          <cell r="AC17">
            <v>523</v>
          </cell>
        </row>
        <row r="18">
          <cell r="E18">
            <v>13328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714</v>
          </cell>
          <cell r="M18">
            <v>0</v>
          </cell>
          <cell r="N18">
            <v>287</v>
          </cell>
          <cell r="AA18">
            <v>287</v>
          </cell>
          <cell r="AB18">
            <v>1362</v>
          </cell>
          <cell r="AC18">
            <v>0</v>
          </cell>
        </row>
        <row r="19">
          <cell r="E19">
            <v>17079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1331</v>
          </cell>
          <cell r="AA19">
            <v>1331</v>
          </cell>
          <cell r="AB19">
            <v>2418</v>
          </cell>
          <cell r="AC19">
            <v>0</v>
          </cell>
        </row>
        <row r="20">
          <cell r="E20">
            <v>37565</v>
          </cell>
          <cell r="G20">
            <v>3037</v>
          </cell>
          <cell r="H20">
            <v>0</v>
          </cell>
          <cell r="I20">
            <v>0</v>
          </cell>
          <cell r="J20">
            <v>0</v>
          </cell>
          <cell r="K20">
            <v>3453</v>
          </cell>
          <cell r="L20">
            <v>1343</v>
          </cell>
          <cell r="M20">
            <v>0</v>
          </cell>
          <cell r="N20">
            <v>125</v>
          </cell>
          <cell r="AA20">
            <v>125</v>
          </cell>
          <cell r="AB20">
            <v>433</v>
          </cell>
          <cell r="AC20">
            <v>0</v>
          </cell>
        </row>
        <row r="21">
          <cell r="E21">
            <v>23568</v>
          </cell>
          <cell r="G21">
            <v>0</v>
          </cell>
          <cell r="H21">
            <v>11</v>
          </cell>
          <cell r="I21">
            <v>0</v>
          </cell>
          <cell r="J21">
            <v>0</v>
          </cell>
          <cell r="K21">
            <v>0</v>
          </cell>
          <cell r="L21">
            <v>1423</v>
          </cell>
          <cell r="M21">
            <v>0</v>
          </cell>
          <cell r="N21">
            <v>313</v>
          </cell>
          <cell r="AA21">
            <v>313</v>
          </cell>
          <cell r="AB21">
            <v>1942</v>
          </cell>
          <cell r="AC21">
            <v>0</v>
          </cell>
        </row>
        <row r="22">
          <cell r="E22">
            <v>5652</v>
          </cell>
          <cell r="G22">
            <v>406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602</v>
          </cell>
          <cell r="AC22">
            <v>73</v>
          </cell>
        </row>
        <row r="23">
          <cell r="E23">
            <v>12165</v>
          </cell>
          <cell r="G23">
            <v>602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122</v>
          </cell>
          <cell r="M23">
            <v>0</v>
          </cell>
          <cell r="N23">
            <v>0</v>
          </cell>
          <cell r="AA23">
            <v>0</v>
          </cell>
          <cell r="AB23">
            <v>480</v>
          </cell>
          <cell r="AC23">
            <v>38</v>
          </cell>
        </row>
        <row r="24">
          <cell r="E24">
            <v>5697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941</v>
          </cell>
          <cell r="M24">
            <v>0</v>
          </cell>
          <cell r="N24">
            <v>102</v>
          </cell>
          <cell r="AA24">
            <v>102</v>
          </cell>
          <cell r="AB24">
            <v>651</v>
          </cell>
          <cell r="AC24">
            <v>0</v>
          </cell>
        </row>
        <row r="25">
          <cell r="E25">
            <v>8132</v>
          </cell>
          <cell r="G25">
            <v>218</v>
          </cell>
          <cell r="H25">
            <v>0</v>
          </cell>
          <cell r="I25">
            <v>0</v>
          </cell>
          <cell r="J25">
            <v>0</v>
          </cell>
          <cell r="K25">
            <v>49</v>
          </cell>
          <cell r="L25">
            <v>445</v>
          </cell>
          <cell r="M25">
            <v>0</v>
          </cell>
          <cell r="N25">
            <v>0</v>
          </cell>
          <cell r="AA25">
            <v>0</v>
          </cell>
          <cell r="AB25">
            <v>329</v>
          </cell>
          <cell r="AC25">
            <v>0</v>
          </cell>
        </row>
        <row r="26">
          <cell r="E26">
            <v>9568</v>
          </cell>
          <cell r="G26">
            <v>0</v>
          </cell>
          <cell r="H26">
            <v>58</v>
          </cell>
          <cell r="I26">
            <v>0</v>
          </cell>
          <cell r="J26">
            <v>0</v>
          </cell>
          <cell r="K26">
            <v>0</v>
          </cell>
          <cell r="L26">
            <v>1854</v>
          </cell>
          <cell r="M26">
            <v>0</v>
          </cell>
          <cell r="N26">
            <v>389</v>
          </cell>
          <cell r="AA26">
            <v>389</v>
          </cell>
          <cell r="AB26">
            <v>628</v>
          </cell>
          <cell r="AC26">
            <v>5</v>
          </cell>
        </row>
        <row r="27">
          <cell r="E27">
            <v>8088</v>
          </cell>
          <cell r="G27">
            <v>191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554</v>
          </cell>
          <cell r="M27">
            <v>0</v>
          </cell>
          <cell r="N27">
            <v>204</v>
          </cell>
          <cell r="AA27">
            <v>204</v>
          </cell>
          <cell r="AB27">
            <v>741</v>
          </cell>
          <cell r="AC27">
            <v>0</v>
          </cell>
        </row>
        <row r="28">
          <cell r="E28">
            <v>6415</v>
          </cell>
          <cell r="G28">
            <v>639</v>
          </cell>
          <cell r="H28">
            <v>46</v>
          </cell>
          <cell r="I28">
            <v>0</v>
          </cell>
          <cell r="J28">
            <v>0</v>
          </cell>
          <cell r="K28">
            <v>0</v>
          </cell>
          <cell r="L28">
            <v>601</v>
          </cell>
          <cell r="M28">
            <v>0</v>
          </cell>
          <cell r="N28">
            <v>414</v>
          </cell>
          <cell r="AA28">
            <v>414</v>
          </cell>
          <cell r="AB28">
            <v>515</v>
          </cell>
          <cell r="AC28">
            <v>28</v>
          </cell>
        </row>
        <row r="29">
          <cell r="E29">
            <v>7864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744</v>
          </cell>
          <cell r="M29">
            <v>155</v>
          </cell>
          <cell r="N29">
            <v>0</v>
          </cell>
          <cell r="AA29">
            <v>0</v>
          </cell>
          <cell r="AB29">
            <v>217</v>
          </cell>
          <cell r="AC29">
            <v>54</v>
          </cell>
        </row>
        <row r="30">
          <cell r="E30">
            <v>6700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569</v>
          </cell>
          <cell r="M30">
            <v>105</v>
          </cell>
          <cell r="N30">
            <v>0</v>
          </cell>
          <cell r="AA30">
            <v>0</v>
          </cell>
          <cell r="AB30">
            <v>176</v>
          </cell>
          <cell r="AC30">
            <v>105</v>
          </cell>
        </row>
        <row r="31">
          <cell r="E31">
            <v>6740</v>
          </cell>
          <cell r="G31">
            <v>750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44</v>
          </cell>
          <cell r="M31">
            <v>0</v>
          </cell>
          <cell r="N31">
            <v>1001</v>
          </cell>
          <cell r="AA31">
            <v>1001</v>
          </cell>
          <cell r="AB31">
            <v>564</v>
          </cell>
          <cell r="AC31">
            <v>17</v>
          </cell>
        </row>
        <row r="32">
          <cell r="E32">
            <v>6777</v>
          </cell>
          <cell r="G32">
            <v>599</v>
          </cell>
          <cell r="H32">
            <v>28</v>
          </cell>
          <cell r="I32">
            <v>0</v>
          </cell>
          <cell r="J32">
            <v>0</v>
          </cell>
          <cell r="K32">
            <v>0</v>
          </cell>
          <cell r="L32">
            <v>322</v>
          </cell>
          <cell r="M32">
            <v>0</v>
          </cell>
          <cell r="N32">
            <v>29</v>
          </cell>
          <cell r="AA32">
            <v>29</v>
          </cell>
          <cell r="AB32">
            <v>833</v>
          </cell>
          <cell r="AC32">
            <v>14</v>
          </cell>
        </row>
        <row r="33">
          <cell r="E33">
            <v>1536</v>
          </cell>
          <cell r="G33">
            <v>183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116</v>
          </cell>
          <cell r="AC33">
            <v>4</v>
          </cell>
        </row>
        <row r="34">
          <cell r="E34">
            <v>4578</v>
          </cell>
          <cell r="G34">
            <v>360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275</v>
          </cell>
          <cell r="M34">
            <v>0</v>
          </cell>
          <cell r="N34">
            <v>323</v>
          </cell>
          <cell r="AA34">
            <v>323</v>
          </cell>
          <cell r="AB34">
            <v>181</v>
          </cell>
          <cell r="AC34">
            <v>9</v>
          </cell>
        </row>
        <row r="35">
          <cell r="E35">
            <v>1948</v>
          </cell>
          <cell r="G35">
            <v>173</v>
          </cell>
          <cell r="H35">
            <v>45</v>
          </cell>
          <cell r="I35">
            <v>0</v>
          </cell>
          <cell r="J35">
            <v>0</v>
          </cell>
          <cell r="K35">
            <v>0</v>
          </cell>
          <cell r="L35">
            <v>28</v>
          </cell>
          <cell r="M35">
            <v>0</v>
          </cell>
          <cell r="N35">
            <v>214</v>
          </cell>
          <cell r="AA35">
            <v>214</v>
          </cell>
          <cell r="AB35">
            <v>77</v>
          </cell>
          <cell r="AC35">
            <v>4</v>
          </cell>
        </row>
        <row r="36">
          <cell r="E36">
            <v>3230</v>
          </cell>
          <cell r="G36">
            <v>451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112</v>
          </cell>
          <cell r="AA36">
            <v>112</v>
          </cell>
          <cell r="AB36">
            <v>128</v>
          </cell>
          <cell r="AC36">
            <v>11</v>
          </cell>
        </row>
        <row r="37">
          <cell r="E37">
            <v>4159</v>
          </cell>
          <cell r="G37">
            <v>11</v>
          </cell>
          <cell r="H37">
            <v>0</v>
          </cell>
          <cell r="I37">
            <v>0</v>
          </cell>
          <cell r="J37">
            <v>0</v>
          </cell>
          <cell r="K37">
            <v>244</v>
          </cell>
          <cell r="L37">
            <v>819</v>
          </cell>
          <cell r="M37">
            <v>140</v>
          </cell>
          <cell r="N37">
            <v>1</v>
          </cell>
          <cell r="AA37">
            <v>1</v>
          </cell>
          <cell r="AB37">
            <v>0</v>
          </cell>
          <cell r="AC37">
            <v>89</v>
          </cell>
        </row>
        <row r="38">
          <cell r="E38">
            <v>4257</v>
          </cell>
          <cell r="G38">
            <v>548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168</v>
          </cell>
          <cell r="AC38">
            <v>148</v>
          </cell>
        </row>
        <row r="39">
          <cell r="E39">
            <v>4547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89</v>
          </cell>
          <cell r="AA39">
            <v>89</v>
          </cell>
          <cell r="AB39">
            <v>180</v>
          </cell>
          <cell r="AC39">
            <v>0</v>
          </cell>
        </row>
        <row r="40">
          <cell r="E40">
            <v>4529</v>
          </cell>
          <cell r="G40">
            <v>111</v>
          </cell>
          <cell r="H40">
            <v>0</v>
          </cell>
          <cell r="I40">
            <v>0</v>
          </cell>
          <cell r="J40">
            <v>0</v>
          </cell>
          <cell r="K40">
            <v>25</v>
          </cell>
          <cell r="L40">
            <v>486</v>
          </cell>
          <cell r="M40">
            <v>0</v>
          </cell>
          <cell r="N40">
            <v>3</v>
          </cell>
          <cell r="AA40">
            <v>3</v>
          </cell>
          <cell r="AB40">
            <v>179</v>
          </cell>
          <cell r="AC40">
            <v>3</v>
          </cell>
        </row>
        <row r="41">
          <cell r="E41">
            <v>1856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104</v>
          </cell>
          <cell r="M41">
            <v>0</v>
          </cell>
          <cell r="N41">
            <v>12</v>
          </cell>
          <cell r="AA41">
            <v>12</v>
          </cell>
          <cell r="AB41">
            <v>92</v>
          </cell>
          <cell r="AC41">
            <v>0</v>
          </cell>
        </row>
        <row r="42">
          <cell r="E42">
            <v>1160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76</v>
          </cell>
          <cell r="M42">
            <v>0</v>
          </cell>
          <cell r="N42">
            <v>8</v>
          </cell>
          <cell r="AA42">
            <v>8</v>
          </cell>
          <cell r="AB42">
            <v>124</v>
          </cell>
          <cell r="AC42">
            <v>0</v>
          </cell>
        </row>
        <row r="43">
          <cell r="E43">
            <v>1787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197</v>
          </cell>
          <cell r="M43">
            <v>0</v>
          </cell>
          <cell r="N43">
            <v>27</v>
          </cell>
          <cell r="AA43">
            <v>27</v>
          </cell>
          <cell r="AB43">
            <v>171</v>
          </cell>
          <cell r="AC43">
            <v>0</v>
          </cell>
        </row>
        <row r="44">
          <cell r="E44">
            <v>611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67</v>
          </cell>
          <cell r="M44">
            <v>0</v>
          </cell>
          <cell r="N44">
            <v>0</v>
          </cell>
          <cell r="AA44">
            <v>0</v>
          </cell>
          <cell r="AB44">
            <v>4</v>
          </cell>
          <cell r="AC44">
            <v>0</v>
          </cell>
        </row>
        <row r="45">
          <cell r="E45">
            <v>1883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269</v>
          </cell>
          <cell r="M45">
            <v>0</v>
          </cell>
          <cell r="N45">
            <v>59</v>
          </cell>
          <cell r="AA45">
            <v>59</v>
          </cell>
          <cell r="AB45">
            <v>209</v>
          </cell>
          <cell r="AC45">
            <v>0</v>
          </cell>
        </row>
        <row r="46">
          <cell r="E46">
            <v>1370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186</v>
          </cell>
          <cell r="M46">
            <v>0</v>
          </cell>
          <cell r="N46">
            <v>12</v>
          </cell>
          <cell r="AA46">
            <v>12</v>
          </cell>
          <cell r="AB46">
            <v>148</v>
          </cell>
          <cell r="AC46">
            <v>0</v>
          </cell>
        </row>
        <row r="47">
          <cell r="E47">
            <v>235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59</v>
          </cell>
          <cell r="M47">
            <v>0</v>
          </cell>
          <cell r="N47">
            <v>4</v>
          </cell>
          <cell r="AA47">
            <v>4</v>
          </cell>
          <cell r="AB47">
            <v>26</v>
          </cell>
          <cell r="AC47">
            <v>0</v>
          </cell>
        </row>
        <row r="48">
          <cell r="E48">
            <v>3747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302</v>
          </cell>
          <cell r="M48">
            <v>0</v>
          </cell>
          <cell r="N48">
            <v>88</v>
          </cell>
          <cell r="AA48">
            <v>88</v>
          </cell>
          <cell r="AB48">
            <v>390</v>
          </cell>
          <cell r="AC48">
            <v>0</v>
          </cell>
        </row>
        <row r="49">
          <cell r="E49">
            <v>381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86</v>
          </cell>
          <cell r="M49">
            <v>0</v>
          </cell>
          <cell r="N49">
            <v>4</v>
          </cell>
          <cell r="AA49">
            <v>4</v>
          </cell>
          <cell r="AB49">
            <v>38</v>
          </cell>
          <cell r="AC49">
            <v>0</v>
          </cell>
        </row>
      </sheetData>
      <sheetData sheetId="4">
        <row r="7">
          <cell r="D7">
            <v>124634</v>
          </cell>
          <cell r="R7">
            <v>7269</v>
          </cell>
          <cell r="T7">
            <v>0</v>
          </cell>
          <cell r="U7">
            <v>0</v>
          </cell>
          <cell r="V7">
            <v>2002</v>
          </cell>
          <cell r="Y7">
            <v>19823</v>
          </cell>
          <cell r="BO7">
            <v>42197</v>
          </cell>
        </row>
        <row r="8">
          <cell r="D8">
            <v>18723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4152</v>
          </cell>
          <cell r="BO8">
            <v>8229</v>
          </cell>
        </row>
        <row r="9">
          <cell r="D9">
            <v>11571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1705</v>
          </cell>
          <cell r="BO9">
            <v>4150</v>
          </cell>
        </row>
        <row r="10">
          <cell r="D10">
            <v>5876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1106</v>
          </cell>
          <cell r="BO10">
            <v>1579</v>
          </cell>
        </row>
        <row r="11">
          <cell r="D11">
            <v>6251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1757</v>
          </cell>
          <cell r="BO11">
            <v>0</v>
          </cell>
        </row>
        <row r="12">
          <cell r="D12">
            <v>5388</v>
          </cell>
          <cell r="R12">
            <v>0</v>
          </cell>
          <cell r="T12">
            <v>0</v>
          </cell>
          <cell r="U12">
            <v>0</v>
          </cell>
          <cell r="V12">
            <v>661</v>
          </cell>
          <cell r="Y12">
            <v>0</v>
          </cell>
          <cell r="BO12">
            <v>1809</v>
          </cell>
        </row>
        <row r="13">
          <cell r="D13">
            <v>5406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0</v>
          </cell>
          <cell r="BO13">
            <v>3290</v>
          </cell>
        </row>
        <row r="14">
          <cell r="D14">
            <v>1034</v>
          </cell>
          <cell r="R14">
            <v>0</v>
          </cell>
          <cell r="T14">
            <v>0</v>
          </cell>
          <cell r="U14">
            <v>0</v>
          </cell>
          <cell r="V14">
            <v>149</v>
          </cell>
          <cell r="Y14">
            <v>0</v>
          </cell>
          <cell r="BO14">
            <v>391</v>
          </cell>
        </row>
        <row r="15">
          <cell r="D15">
            <v>2073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844</v>
          </cell>
          <cell r="BO15">
            <v>864</v>
          </cell>
        </row>
        <row r="16">
          <cell r="D16">
            <v>4079</v>
          </cell>
          <cell r="R16">
            <v>381</v>
          </cell>
          <cell r="T16">
            <v>0</v>
          </cell>
          <cell r="U16">
            <v>0</v>
          </cell>
          <cell r="V16">
            <v>0</v>
          </cell>
          <cell r="Y16">
            <v>915</v>
          </cell>
          <cell r="BO16">
            <v>1050</v>
          </cell>
        </row>
        <row r="17">
          <cell r="D17">
            <v>9422</v>
          </cell>
          <cell r="R17">
            <v>6888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1609</v>
          </cell>
        </row>
        <row r="18">
          <cell r="D18">
            <v>3629</v>
          </cell>
          <cell r="R18">
            <v>0</v>
          </cell>
          <cell r="T18">
            <v>0</v>
          </cell>
          <cell r="U18">
            <v>0</v>
          </cell>
          <cell r="V18">
            <v>115</v>
          </cell>
          <cell r="Y18">
            <v>0</v>
          </cell>
          <cell r="BO18">
            <v>2997</v>
          </cell>
        </row>
        <row r="19">
          <cell r="D19">
            <v>2768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1691</v>
          </cell>
          <cell r="BO19">
            <v>1077</v>
          </cell>
        </row>
        <row r="20">
          <cell r="D20">
            <v>14195</v>
          </cell>
          <cell r="R20">
            <v>0</v>
          </cell>
          <cell r="T20">
            <v>0</v>
          </cell>
          <cell r="U20">
            <v>0</v>
          </cell>
          <cell r="V20">
            <v>766</v>
          </cell>
          <cell r="Y20">
            <v>1527</v>
          </cell>
          <cell r="BO20">
            <v>2959</v>
          </cell>
        </row>
        <row r="21">
          <cell r="D21">
            <v>4460</v>
          </cell>
          <cell r="R21">
            <v>0</v>
          </cell>
          <cell r="T21">
            <v>0</v>
          </cell>
          <cell r="U21">
            <v>0</v>
          </cell>
          <cell r="V21">
            <v>203</v>
          </cell>
          <cell r="Y21">
            <v>410</v>
          </cell>
          <cell r="BO21">
            <v>2426</v>
          </cell>
        </row>
        <row r="22">
          <cell r="D22">
            <v>965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387</v>
          </cell>
          <cell r="BO22">
            <v>489</v>
          </cell>
        </row>
        <row r="23">
          <cell r="D23">
            <v>1637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586</v>
          </cell>
          <cell r="BO23">
            <v>297</v>
          </cell>
        </row>
        <row r="24">
          <cell r="D24">
            <v>1636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695</v>
          </cell>
        </row>
        <row r="25">
          <cell r="D25">
            <v>1904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730</v>
          </cell>
          <cell r="BO25">
            <v>463</v>
          </cell>
        </row>
        <row r="26">
          <cell r="D26">
            <v>2200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136</v>
          </cell>
          <cell r="BO26">
            <v>0</v>
          </cell>
        </row>
        <row r="27">
          <cell r="D27">
            <v>1595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152</v>
          </cell>
          <cell r="BO27">
            <v>915</v>
          </cell>
        </row>
        <row r="28">
          <cell r="D28">
            <v>2028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1074</v>
          </cell>
        </row>
        <row r="29">
          <cell r="D29">
            <v>2150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172</v>
          </cell>
          <cell r="BO29">
            <v>0</v>
          </cell>
        </row>
        <row r="30">
          <cell r="D30">
            <v>2463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592</v>
          </cell>
          <cell r="BO30">
            <v>383</v>
          </cell>
        </row>
        <row r="31">
          <cell r="D31">
            <v>1600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244</v>
          </cell>
          <cell r="BO31">
            <v>974</v>
          </cell>
        </row>
        <row r="32">
          <cell r="D32">
            <v>1379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233</v>
          </cell>
          <cell r="BO32">
            <v>659</v>
          </cell>
        </row>
        <row r="33">
          <cell r="D33">
            <v>505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301</v>
          </cell>
          <cell r="BO33">
            <v>146</v>
          </cell>
        </row>
        <row r="34">
          <cell r="D34">
            <v>769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196</v>
          </cell>
        </row>
        <row r="35">
          <cell r="D35">
            <v>749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375</v>
          </cell>
          <cell r="BO35">
            <v>169</v>
          </cell>
        </row>
        <row r="36">
          <cell r="D36">
            <v>610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114</v>
          </cell>
          <cell r="BO36">
            <v>344</v>
          </cell>
        </row>
        <row r="37">
          <cell r="D37">
            <v>1340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437</v>
          </cell>
        </row>
        <row r="38">
          <cell r="D38">
            <v>911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378</v>
          </cell>
          <cell r="BO38">
            <v>398</v>
          </cell>
        </row>
        <row r="39">
          <cell r="D39">
            <v>1362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1207</v>
          </cell>
          <cell r="BO39">
            <v>155</v>
          </cell>
        </row>
        <row r="40">
          <cell r="D40">
            <v>868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143</v>
          </cell>
        </row>
        <row r="41">
          <cell r="D41">
            <v>294</v>
          </cell>
          <cell r="R41">
            <v>0</v>
          </cell>
          <cell r="T41">
            <v>0</v>
          </cell>
          <cell r="U41">
            <v>0</v>
          </cell>
          <cell r="V41">
            <v>16</v>
          </cell>
          <cell r="Y41">
            <v>2</v>
          </cell>
          <cell r="BO41">
            <v>97</v>
          </cell>
        </row>
        <row r="42">
          <cell r="D42">
            <v>191</v>
          </cell>
          <cell r="R42">
            <v>0</v>
          </cell>
          <cell r="T42">
            <v>0</v>
          </cell>
          <cell r="U42">
            <v>0</v>
          </cell>
          <cell r="V42">
            <v>10</v>
          </cell>
          <cell r="Y42">
            <v>5</v>
          </cell>
          <cell r="BO42">
            <v>125</v>
          </cell>
        </row>
        <row r="43">
          <cell r="D43">
            <v>455</v>
          </cell>
          <cell r="R43">
            <v>0</v>
          </cell>
          <cell r="T43">
            <v>0</v>
          </cell>
          <cell r="U43">
            <v>0</v>
          </cell>
          <cell r="V43">
            <v>15</v>
          </cell>
          <cell r="Y43">
            <v>0</v>
          </cell>
          <cell r="BO43">
            <v>295</v>
          </cell>
        </row>
        <row r="44">
          <cell r="D44">
            <v>255</v>
          </cell>
          <cell r="R44">
            <v>0</v>
          </cell>
          <cell r="T44">
            <v>0</v>
          </cell>
          <cell r="U44">
            <v>0</v>
          </cell>
          <cell r="V44">
            <v>5</v>
          </cell>
          <cell r="Y44">
            <v>0</v>
          </cell>
          <cell r="BO44">
            <v>156</v>
          </cell>
        </row>
        <row r="45">
          <cell r="D45">
            <v>485</v>
          </cell>
          <cell r="R45">
            <v>0</v>
          </cell>
          <cell r="T45">
            <v>0</v>
          </cell>
          <cell r="U45">
            <v>0</v>
          </cell>
          <cell r="V45">
            <v>16</v>
          </cell>
          <cell r="Y45">
            <v>0</v>
          </cell>
          <cell r="BO45">
            <v>336</v>
          </cell>
        </row>
        <row r="46">
          <cell r="D46">
            <v>437</v>
          </cell>
          <cell r="R46">
            <v>0</v>
          </cell>
          <cell r="T46">
            <v>0</v>
          </cell>
          <cell r="U46">
            <v>0</v>
          </cell>
          <cell r="V46">
            <v>12</v>
          </cell>
          <cell r="Y46">
            <v>1</v>
          </cell>
          <cell r="BO46">
            <v>304</v>
          </cell>
        </row>
        <row r="47">
          <cell r="D47">
            <v>164</v>
          </cell>
          <cell r="R47">
            <v>0</v>
          </cell>
          <cell r="T47">
            <v>0</v>
          </cell>
          <cell r="U47">
            <v>0</v>
          </cell>
          <cell r="V47">
            <v>2</v>
          </cell>
          <cell r="Y47">
            <v>0</v>
          </cell>
          <cell r="BO47">
            <v>121</v>
          </cell>
        </row>
        <row r="48">
          <cell r="D48">
            <v>674</v>
          </cell>
          <cell r="R48">
            <v>0</v>
          </cell>
          <cell r="T48">
            <v>0</v>
          </cell>
          <cell r="U48">
            <v>0</v>
          </cell>
          <cell r="V48">
            <v>32</v>
          </cell>
          <cell r="Y48">
            <v>96</v>
          </cell>
          <cell r="BO48">
            <v>354</v>
          </cell>
        </row>
        <row r="49">
          <cell r="D49">
            <v>133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5</v>
          </cell>
          <cell r="BO49">
            <v>42</v>
          </cell>
        </row>
      </sheetData>
      <sheetData sheetId="5">
        <row r="7">
          <cell r="Y7">
            <v>21535</v>
          </cell>
          <cell r="AT7">
            <v>4731</v>
          </cell>
          <cell r="BO7">
            <v>230</v>
          </cell>
          <cell r="CJ7">
            <v>0</v>
          </cell>
          <cell r="DE7">
            <v>0</v>
          </cell>
          <cell r="DZ7">
            <v>10848</v>
          </cell>
          <cell r="EU7">
            <v>25270</v>
          </cell>
        </row>
        <row r="8">
          <cell r="Y8">
            <v>526</v>
          </cell>
          <cell r="AT8">
            <v>975</v>
          </cell>
          <cell r="BO8">
            <v>0</v>
          </cell>
          <cell r="CJ8">
            <v>0</v>
          </cell>
          <cell r="DE8">
            <v>0</v>
          </cell>
          <cell r="DZ8">
            <v>0</v>
          </cell>
          <cell r="EU8">
            <v>4841</v>
          </cell>
        </row>
        <row r="9">
          <cell r="Y9">
            <v>4711</v>
          </cell>
          <cell r="AT9">
            <v>523</v>
          </cell>
          <cell r="BO9">
            <v>3</v>
          </cell>
          <cell r="CJ9">
            <v>0</v>
          </cell>
          <cell r="DE9">
            <v>0</v>
          </cell>
          <cell r="DZ9">
            <v>15</v>
          </cell>
          <cell r="EU9">
            <v>464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3191</v>
          </cell>
        </row>
        <row r="11">
          <cell r="Y11">
            <v>3113</v>
          </cell>
          <cell r="AT11">
            <v>0</v>
          </cell>
          <cell r="BO11">
            <v>39</v>
          </cell>
          <cell r="CJ11">
            <v>0</v>
          </cell>
          <cell r="DE11">
            <v>0</v>
          </cell>
          <cell r="DZ11">
            <v>37</v>
          </cell>
          <cell r="EU11">
            <v>1305</v>
          </cell>
        </row>
        <row r="12">
          <cell r="Y12">
            <v>2012</v>
          </cell>
          <cell r="AT12">
            <v>812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755</v>
          </cell>
        </row>
        <row r="13">
          <cell r="Y13">
            <v>488</v>
          </cell>
          <cell r="AT13">
            <v>740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888</v>
          </cell>
        </row>
        <row r="14">
          <cell r="Y14">
            <v>319</v>
          </cell>
          <cell r="AT14">
            <v>135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189</v>
          </cell>
        </row>
        <row r="15">
          <cell r="Y15">
            <v>0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365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381</v>
          </cell>
          <cell r="EU16">
            <v>1733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6888</v>
          </cell>
          <cell r="EU17">
            <v>925</v>
          </cell>
        </row>
        <row r="18">
          <cell r="Y18">
            <v>249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383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4448</v>
          </cell>
          <cell r="AT20">
            <v>465</v>
          </cell>
          <cell r="BO20">
            <v>0</v>
          </cell>
          <cell r="CJ20">
            <v>0</v>
          </cell>
          <cell r="DE20">
            <v>0</v>
          </cell>
          <cell r="DZ20">
            <v>3453</v>
          </cell>
          <cell r="EU20">
            <v>1343</v>
          </cell>
        </row>
        <row r="21">
          <cell r="Y21">
            <v>926</v>
          </cell>
          <cell r="AT21">
            <v>0</v>
          </cell>
          <cell r="BO21">
            <v>11</v>
          </cell>
          <cell r="CJ21">
            <v>0</v>
          </cell>
          <cell r="DE21">
            <v>0</v>
          </cell>
          <cell r="DZ21">
            <v>0</v>
          </cell>
          <cell r="EU21">
            <v>687</v>
          </cell>
        </row>
        <row r="22">
          <cell r="Y22">
            <v>0</v>
          </cell>
          <cell r="AT22">
            <v>89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574</v>
          </cell>
          <cell r="AT23">
            <v>58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122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941</v>
          </cell>
        </row>
        <row r="25">
          <cell r="Y25">
            <v>0</v>
          </cell>
          <cell r="AT25">
            <v>218</v>
          </cell>
          <cell r="BO25">
            <v>0</v>
          </cell>
          <cell r="CJ25">
            <v>0</v>
          </cell>
          <cell r="DE25">
            <v>0</v>
          </cell>
          <cell r="DZ25">
            <v>49</v>
          </cell>
          <cell r="EU25">
            <v>444</v>
          </cell>
        </row>
        <row r="26">
          <cell r="Y26">
            <v>295</v>
          </cell>
          <cell r="AT26">
            <v>0</v>
          </cell>
          <cell r="BO26">
            <v>58</v>
          </cell>
          <cell r="CJ26">
            <v>0</v>
          </cell>
          <cell r="DE26">
            <v>0</v>
          </cell>
          <cell r="DZ26">
            <v>0</v>
          </cell>
          <cell r="EU26">
            <v>1711</v>
          </cell>
        </row>
        <row r="27">
          <cell r="Y27">
            <v>0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528</v>
          </cell>
        </row>
        <row r="28">
          <cell r="Y28">
            <v>164</v>
          </cell>
          <cell r="AT28">
            <v>143</v>
          </cell>
          <cell r="BO28">
            <v>46</v>
          </cell>
          <cell r="CJ28">
            <v>0</v>
          </cell>
          <cell r="DE28">
            <v>0</v>
          </cell>
          <cell r="DZ28">
            <v>0</v>
          </cell>
          <cell r="EU28">
            <v>601</v>
          </cell>
        </row>
        <row r="29">
          <cell r="Y29">
            <v>1234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744</v>
          </cell>
        </row>
        <row r="30">
          <cell r="Y30">
            <v>1002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486</v>
          </cell>
        </row>
        <row r="31">
          <cell r="Y31">
            <v>180</v>
          </cell>
          <cell r="AT31">
            <v>158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44</v>
          </cell>
        </row>
        <row r="32">
          <cell r="Y32">
            <v>0</v>
          </cell>
          <cell r="AT32">
            <v>138</v>
          </cell>
          <cell r="BO32">
            <v>28</v>
          </cell>
          <cell r="CJ32">
            <v>0</v>
          </cell>
          <cell r="DE32">
            <v>0</v>
          </cell>
          <cell r="DZ32">
            <v>0</v>
          </cell>
          <cell r="EU32">
            <v>321</v>
          </cell>
        </row>
        <row r="33">
          <cell r="Y33">
            <v>38</v>
          </cell>
          <cell r="AT33">
            <v>20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216</v>
          </cell>
          <cell r="AT34">
            <v>82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275</v>
          </cell>
        </row>
        <row r="35">
          <cell r="Y35">
            <v>92</v>
          </cell>
          <cell r="AT35">
            <v>40</v>
          </cell>
          <cell r="BO35">
            <v>45</v>
          </cell>
          <cell r="CJ35">
            <v>0</v>
          </cell>
          <cell r="DE35">
            <v>0</v>
          </cell>
          <cell r="DZ35">
            <v>0</v>
          </cell>
          <cell r="EU35">
            <v>28</v>
          </cell>
        </row>
        <row r="36">
          <cell r="Y36">
            <v>152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195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708</v>
          </cell>
        </row>
        <row r="38">
          <cell r="Y38">
            <v>0</v>
          </cell>
          <cell r="AT38">
            <v>135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214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25</v>
          </cell>
          <cell r="EU40">
            <v>486</v>
          </cell>
        </row>
        <row r="41">
          <cell r="Y41">
            <v>133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62</v>
          </cell>
        </row>
        <row r="42">
          <cell r="Y42">
            <v>17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44</v>
          </cell>
        </row>
        <row r="43">
          <cell r="Y43">
            <v>49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111</v>
          </cell>
        </row>
        <row r="44">
          <cell r="Y44">
            <v>64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35</v>
          </cell>
        </row>
        <row r="45">
          <cell r="Y45">
            <v>29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120</v>
          </cell>
        </row>
        <row r="46">
          <cell r="Y46">
            <v>22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110</v>
          </cell>
        </row>
        <row r="47">
          <cell r="Y47">
            <v>4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39</v>
          </cell>
        </row>
        <row r="48">
          <cell r="Y48">
            <v>69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155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0</v>
          </cell>
          <cell r="EU49">
            <v>86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水洗化人口等"/>
      <sheetName val="し尿処理状況"/>
    </sheetNames>
    <sheetDataSet>
      <sheetData sheetId="0"/>
      <sheetData sheetId="1">
        <row r="7">
          <cell r="E7">
            <v>387998</v>
          </cell>
          <cell r="AD7">
            <v>161554</v>
          </cell>
          <cell r="BC7">
            <v>64699</v>
          </cell>
          <cell r="BR7">
            <v>423472</v>
          </cell>
          <cell r="CM7">
            <v>190779</v>
          </cell>
          <cell r="DH7">
            <v>1149</v>
          </cell>
        </row>
        <row r="8">
          <cell r="E8">
            <v>86784</v>
          </cell>
          <cell r="AD8">
            <v>40985</v>
          </cell>
          <cell r="BC8">
            <v>6652</v>
          </cell>
          <cell r="BR8">
            <v>90780</v>
          </cell>
          <cell r="CM8">
            <v>43641</v>
          </cell>
          <cell r="DH8">
            <v>0</v>
          </cell>
        </row>
        <row r="9">
          <cell r="E9">
            <v>27197</v>
          </cell>
          <cell r="AD9">
            <v>16034</v>
          </cell>
          <cell r="BC9">
            <v>6490</v>
          </cell>
          <cell r="BR9">
            <v>30360</v>
          </cell>
          <cell r="CM9">
            <v>19361</v>
          </cell>
          <cell r="DH9">
            <v>0</v>
          </cell>
        </row>
        <row r="10">
          <cell r="E10">
            <v>19026</v>
          </cell>
          <cell r="AD10">
            <v>7544</v>
          </cell>
          <cell r="BC10">
            <v>3796</v>
          </cell>
          <cell r="BR10">
            <v>20679</v>
          </cell>
          <cell r="CM10">
            <v>9687</v>
          </cell>
          <cell r="DH10">
            <v>0</v>
          </cell>
        </row>
        <row r="11">
          <cell r="E11">
            <v>20248</v>
          </cell>
          <cell r="AD11">
            <v>8616</v>
          </cell>
          <cell r="BC11">
            <v>8084</v>
          </cell>
          <cell r="BR11">
            <v>23782</v>
          </cell>
          <cell r="CM11">
            <v>13166</v>
          </cell>
          <cell r="DH11">
            <v>0</v>
          </cell>
        </row>
        <row r="12">
          <cell r="E12">
            <v>16100</v>
          </cell>
          <cell r="AD12">
            <v>7428</v>
          </cell>
          <cell r="BC12">
            <v>4786</v>
          </cell>
          <cell r="BR12">
            <v>17884</v>
          </cell>
          <cell r="CM12">
            <v>10430</v>
          </cell>
          <cell r="DH12">
            <v>0</v>
          </cell>
        </row>
        <row r="13">
          <cell r="E13">
            <v>16575</v>
          </cell>
          <cell r="AD13">
            <v>4990</v>
          </cell>
          <cell r="BC13">
            <v>3719</v>
          </cell>
          <cell r="BR13">
            <v>18458</v>
          </cell>
          <cell r="CM13">
            <v>6826</v>
          </cell>
          <cell r="DH13">
            <v>0</v>
          </cell>
        </row>
        <row r="14">
          <cell r="E14">
            <v>3991</v>
          </cell>
          <cell r="AD14">
            <v>1591</v>
          </cell>
          <cell r="BC14">
            <v>954</v>
          </cell>
          <cell r="BR14">
            <v>4347</v>
          </cell>
          <cell r="CM14">
            <v>2189</v>
          </cell>
          <cell r="DH14">
            <v>0</v>
          </cell>
        </row>
        <row r="15">
          <cell r="E15">
            <v>8357</v>
          </cell>
          <cell r="AD15">
            <v>2760</v>
          </cell>
          <cell r="BC15">
            <v>1953</v>
          </cell>
          <cell r="BR15">
            <v>8926</v>
          </cell>
          <cell r="CM15">
            <v>4144</v>
          </cell>
          <cell r="DH15">
            <v>0</v>
          </cell>
        </row>
        <row r="16">
          <cell r="E16">
            <v>12890</v>
          </cell>
          <cell r="AD16">
            <v>5021</v>
          </cell>
          <cell r="BC16">
            <v>245</v>
          </cell>
          <cell r="BR16">
            <v>13135</v>
          </cell>
          <cell r="CM16">
            <v>5021</v>
          </cell>
          <cell r="DH16">
            <v>0</v>
          </cell>
        </row>
        <row r="17">
          <cell r="E17">
            <v>8124</v>
          </cell>
          <cell r="AD17">
            <v>4047</v>
          </cell>
          <cell r="BC17">
            <v>1307</v>
          </cell>
          <cell r="BR17">
            <v>9320</v>
          </cell>
          <cell r="CM17">
            <v>4158</v>
          </cell>
          <cell r="DH17">
            <v>0</v>
          </cell>
        </row>
        <row r="18">
          <cell r="E18">
            <v>9269</v>
          </cell>
          <cell r="AD18">
            <v>4859</v>
          </cell>
          <cell r="BC18">
            <v>130</v>
          </cell>
          <cell r="BR18">
            <v>9282</v>
          </cell>
          <cell r="CM18">
            <v>4976</v>
          </cell>
          <cell r="DH18">
            <v>0</v>
          </cell>
        </row>
        <row r="19">
          <cell r="E19">
            <v>13418</v>
          </cell>
          <cell r="AD19">
            <v>4095</v>
          </cell>
          <cell r="BC19">
            <v>3588</v>
          </cell>
          <cell r="BR19">
            <v>16395</v>
          </cell>
          <cell r="CM19">
            <v>4706</v>
          </cell>
          <cell r="DH19">
            <v>0</v>
          </cell>
        </row>
        <row r="20">
          <cell r="E20">
            <v>33983</v>
          </cell>
          <cell r="AD20">
            <v>7872</v>
          </cell>
          <cell r="BC20">
            <v>4094</v>
          </cell>
          <cell r="BR20">
            <v>34699</v>
          </cell>
          <cell r="CM20">
            <v>11250</v>
          </cell>
          <cell r="DH20">
            <v>0</v>
          </cell>
        </row>
        <row r="21">
          <cell r="E21">
            <v>18326</v>
          </cell>
          <cell r="AD21">
            <v>7179</v>
          </cell>
          <cell r="BC21">
            <v>227</v>
          </cell>
          <cell r="BR21">
            <v>18471</v>
          </cell>
          <cell r="CM21">
            <v>7261</v>
          </cell>
          <cell r="DH21">
            <v>0</v>
          </cell>
        </row>
        <row r="22">
          <cell r="E22">
            <v>4449</v>
          </cell>
          <cell r="AD22">
            <v>1571</v>
          </cell>
          <cell r="BC22">
            <v>402</v>
          </cell>
          <cell r="BR22">
            <v>4634</v>
          </cell>
          <cell r="CM22">
            <v>1788</v>
          </cell>
          <cell r="DH22">
            <v>0</v>
          </cell>
        </row>
        <row r="23">
          <cell r="E23">
            <v>7242</v>
          </cell>
          <cell r="AD23">
            <v>5247</v>
          </cell>
          <cell r="BC23">
            <v>1035</v>
          </cell>
          <cell r="BR23">
            <v>8277</v>
          </cell>
          <cell r="CM23">
            <v>5247</v>
          </cell>
          <cell r="DH23">
            <v>0</v>
          </cell>
        </row>
        <row r="24">
          <cell r="E24">
            <v>4908</v>
          </cell>
          <cell r="AD24">
            <v>781</v>
          </cell>
          <cell r="BC24">
            <v>1106</v>
          </cell>
          <cell r="BR24">
            <v>5432</v>
          </cell>
          <cell r="CM24">
            <v>1363</v>
          </cell>
          <cell r="DH24">
            <v>0</v>
          </cell>
        </row>
        <row r="25">
          <cell r="E25">
            <v>5623</v>
          </cell>
          <cell r="AD25">
            <v>3877</v>
          </cell>
          <cell r="BC25">
            <v>133</v>
          </cell>
          <cell r="BR25">
            <v>5756</v>
          </cell>
          <cell r="CM25">
            <v>3877</v>
          </cell>
          <cell r="DH25">
            <v>1089</v>
          </cell>
        </row>
        <row r="26">
          <cell r="E26">
            <v>7321</v>
          </cell>
          <cell r="AD26">
            <v>1252</v>
          </cell>
          <cell r="BC26">
            <v>3489</v>
          </cell>
          <cell r="BR26">
            <v>8089</v>
          </cell>
          <cell r="CM26">
            <v>3973</v>
          </cell>
          <cell r="DH26">
            <v>0</v>
          </cell>
        </row>
        <row r="27">
          <cell r="E27">
            <v>4771</v>
          </cell>
          <cell r="AD27">
            <v>2753</v>
          </cell>
          <cell r="BC27">
            <v>2519</v>
          </cell>
          <cell r="BR27">
            <v>5786</v>
          </cell>
          <cell r="CM27">
            <v>4257</v>
          </cell>
          <cell r="DH27">
            <v>0</v>
          </cell>
        </row>
        <row r="28">
          <cell r="E28">
            <v>5383</v>
          </cell>
          <cell r="AD28">
            <v>1981</v>
          </cell>
          <cell r="BC28">
            <v>934</v>
          </cell>
          <cell r="BR28">
            <v>6317</v>
          </cell>
          <cell r="CM28">
            <v>1981</v>
          </cell>
          <cell r="DH28">
            <v>0</v>
          </cell>
        </row>
        <row r="29">
          <cell r="E29">
            <v>5125</v>
          </cell>
          <cell r="AD29">
            <v>3504</v>
          </cell>
          <cell r="BC29">
            <v>99</v>
          </cell>
          <cell r="BR29">
            <v>5125</v>
          </cell>
          <cell r="CM29">
            <v>3603</v>
          </cell>
          <cell r="DH29">
            <v>0</v>
          </cell>
        </row>
        <row r="30">
          <cell r="E30">
            <v>4616</v>
          </cell>
          <cell r="AD30">
            <v>2727</v>
          </cell>
          <cell r="BC30">
            <v>893</v>
          </cell>
          <cell r="BR30">
            <v>5349</v>
          </cell>
          <cell r="CM30">
            <v>2887</v>
          </cell>
          <cell r="DH30">
            <v>0</v>
          </cell>
        </row>
        <row r="31">
          <cell r="E31">
            <v>4956</v>
          </cell>
          <cell r="AD31">
            <v>2303</v>
          </cell>
          <cell r="BC31">
            <v>997</v>
          </cell>
          <cell r="BR31">
            <v>5953</v>
          </cell>
          <cell r="CM31">
            <v>2303</v>
          </cell>
          <cell r="DH31">
            <v>0</v>
          </cell>
        </row>
        <row r="32">
          <cell r="E32">
            <v>4804</v>
          </cell>
          <cell r="AD32">
            <v>78</v>
          </cell>
          <cell r="BC32">
            <v>3406</v>
          </cell>
          <cell r="BR32">
            <v>8210</v>
          </cell>
          <cell r="CM32">
            <v>78</v>
          </cell>
          <cell r="DH32">
            <v>0</v>
          </cell>
        </row>
        <row r="33">
          <cell r="E33">
            <v>1418</v>
          </cell>
          <cell r="AD33">
            <v>508</v>
          </cell>
          <cell r="BC33">
            <v>38</v>
          </cell>
          <cell r="BR33">
            <v>1456</v>
          </cell>
          <cell r="CM33">
            <v>508</v>
          </cell>
          <cell r="DH33">
            <v>0</v>
          </cell>
        </row>
        <row r="34">
          <cell r="E34">
            <v>3679</v>
          </cell>
          <cell r="AD34">
            <v>1215</v>
          </cell>
          <cell r="BC34">
            <v>523</v>
          </cell>
          <cell r="BR34">
            <v>4202</v>
          </cell>
          <cell r="CM34">
            <v>1215</v>
          </cell>
          <cell r="DH34">
            <v>0</v>
          </cell>
        </row>
        <row r="35">
          <cell r="E35">
            <v>1966</v>
          </cell>
          <cell r="AD35">
            <v>580</v>
          </cell>
          <cell r="BC35">
            <v>127</v>
          </cell>
          <cell r="BR35">
            <v>2093</v>
          </cell>
          <cell r="CM35">
            <v>580</v>
          </cell>
          <cell r="DH35">
            <v>0</v>
          </cell>
        </row>
        <row r="36">
          <cell r="E36">
            <v>2356</v>
          </cell>
          <cell r="AD36">
            <v>1489</v>
          </cell>
          <cell r="BC36">
            <v>341</v>
          </cell>
          <cell r="BR36">
            <v>2671</v>
          </cell>
          <cell r="CM36">
            <v>1515</v>
          </cell>
          <cell r="DH36">
            <v>0</v>
          </cell>
        </row>
        <row r="37">
          <cell r="E37">
            <v>4478</v>
          </cell>
          <cell r="AD37">
            <v>991</v>
          </cell>
          <cell r="BC37">
            <v>55</v>
          </cell>
          <cell r="BR37">
            <v>4478</v>
          </cell>
          <cell r="CM37">
            <v>1046</v>
          </cell>
          <cell r="DH37">
            <v>0</v>
          </cell>
        </row>
        <row r="38">
          <cell r="E38">
            <v>3493</v>
          </cell>
          <cell r="AD38">
            <v>1241</v>
          </cell>
          <cell r="BC38">
            <v>517</v>
          </cell>
          <cell r="BR38">
            <v>4010</v>
          </cell>
          <cell r="CM38">
            <v>1241</v>
          </cell>
          <cell r="DH38">
            <v>0</v>
          </cell>
        </row>
        <row r="39">
          <cell r="E39">
            <v>3715</v>
          </cell>
          <cell r="AD39">
            <v>956</v>
          </cell>
          <cell r="BC39">
            <v>1357</v>
          </cell>
          <cell r="BR39">
            <v>5072</v>
          </cell>
          <cell r="CM39">
            <v>956</v>
          </cell>
          <cell r="DH39">
            <v>60</v>
          </cell>
        </row>
        <row r="40">
          <cell r="E40">
            <v>3052</v>
          </cell>
          <cell r="AD40">
            <v>1508</v>
          </cell>
          <cell r="BC40">
            <v>504</v>
          </cell>
          <cell r="BR40">
            <v>3524</v>
          </cell>
          <cell r="CM40">
            <v>1540</v>
          </cell>
          <cell r="DH40">
            <v>0</v>
          </cell>
        </row>
        <row r="41">
          <cell r="E41">
            <v>1324</v>
          </cell>
          <cell r="AD41">
            <v>655</v>
          </cell>
          <cell r="BC41">
            <v>14</v>
          </cell>
          <cell r="BR41">
            <v>1324</v>
          </cell>
          <cell r="CM41">
            <v>669</v>
          </cell>
          <cell r="DH41">
            <v>0</v>
          </cell>
        </row>
        <row r="42">
          <cell r="E42">
            <v>911</v>
          </cell>
          <cell r="AD42">
            <v>311</v>
          </cell>
          <cell r="BC42">
            <v>4</v>
          </cell>
          <cell r="BR42">
            <v>912</v>
          </cell>
          <cell r="CM42">
            <v>314</v>
          </cell>
          <cell r="DH42">
            <v>0</v>
          </cell>
        </row>
        <row r="43">
          <cell r="E43">
            <v>1509</v>
          </cell>
          <cell r="AD43">
            <v>478</v>
          </cell>
          <cell r="BC43">
            <v>6</v>
          </cell>
          <cell r="BR43">
            <v>1511</v>
          </cell>
          <cell r="CM43">
            <v>482</v>
          </cell>
          <cell r="DH43">
            <v>0</v>
          </cell>
        </row>
        <row r="44">
          <cell r="E44">
            <v>593</v>
          </cell>
          <cell r="AD44">
            <v>129</v>
          </cell>
          <cell r="BC44">
            <v>1</v>
          </cell>
          <cell r="BR44">
            <v>594</v>
          </cell>
          <cell r="CM44">
            <v>129</v>
          </cell>
          <cell r="DH44">
            <v>0</v>
          </cell>
        </row>
        <row r="45">
          <cell r="E45">
            <v>1270</v>
          </cell>
          <cell r="AD45">
            <v>760</v>
          </cell>
          <cell r="BC45">
            <v>57</v>
          </cell>
          <cell r="BR45">
            <v>1325</v>
          </cell>
          <cell r="CM45">
            <v>762</v>
          </cell>
          <cell r="DH45">
            <v>0</v>
          </cell>
        </row>
        <row r="46">
          <cell r="E46">
            <v>1103</v>
          </cell>
          <cell r="AD46">
            <v>416</v>
          </cell>
          <cell r="BC46">
            <v>4</v>
          </cell>
          <cell r="BR46">
            <v>1105</v>
          </cell>
          <cell r="CM46">
            <v>418</v>
          </cell>
          <cell r="DH46">
            <v>0</v>
          </cell>
        </row>
        <row r="47">
          <cell r="E47">
            <v>250</v>
          </cell>
          <cell r="AD47">
            <v>53</v>
          </cell>
          <cell r="BC47">
            <v>0</v>
          </cell>
          <cell r="BR47">
            <v>250</v>
          </cell>
          <cell r="CM47">
            <v>53</v>
          </cell>
          <cell r="DH47">
            <v>0</v>
          </cell>
        </row>
        <row r="48">
          <cell r="E48">
            <v>2961</v>
          </cell>
          <cell r="AD48">
            <v>1169</v>
          </cell>
          <cell r="BC48">
            <v>30</v>
          </cell>
          <cell r="BR48">
            <v>2982</v>
          </cell>
          <cell r="CM48">
            <v>1178</v>
          </cell>
          <cell r="DH48">
            <v>0</v>
          </cell>
        </row>
        <row r="49">
          <cell r="E49">
            <v>434</v>
          </cell>
          <cell r="AD49">
            <v>0</v>
          </cell>
          <cell r="BC49">
            <v>83</v>
          </cell>
          <cell r="BR49">
            <v>517</v>
          </cell>
          <cell r="CM49">
            <v>0</v>
          </cell>
          <cell r="DH4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</row>
      </sheetData>
      <sheetData sheetId="1"/>
      <sheetData sheetId="2"/>
      <sheetData sheetId="3">
        <row r="7">
          <cell r="E7">
            <v>515953</v>
          </cell>
          <cell r="G7">
            <v>24020</v>
          </cell>
          <cell r="H7">
            <v>280</v>
          </cell>
          <cell r="I7">
            <v>0</v>
          </cell>
          <cell r="J7">
            <v>0</v>
          </cell>
          <cell r="K7">
            <v>15653</v>
          </cell>
          <cell r="L7">
            <v>31634</v>
          </cell>
          <cell r="M7">
            <v>623</v>
          </cell>
          <cell r="N7">
            <v>8635</v>
          </cell>
          <cell r="AA7">
            <v>8635</v>
          </cell>
          <cell r="AB7">
            <v>37755</v>
          </cell>
          <cell r="AC7">
            <v>3450</v>
          </cell>
        </row>
        <row r="8">
          <cell r="E8">
            <v>118044</v>
          </cell>
          <cell r="G8">
            <v>6739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5466</v>
          </cell>
          <cell r="M8">
            <v>0</v>
          </cell>
          <cell r="N8">
            <v>0</v>
          </cell>
          <cell r="AA8">
            <v>0</v>
          </cell>
          <cell r="AB8">
            <v>14894</v>
          </cell>
          <cell r="AC8">
            <v>0</v>
          </cell>
        </row>
        <row r="9">
          <cell r="E9">
            <v>43610</v>
          </cell>
          <cell r="G9">
            <v>2469</v>
          </cell>
          <cell r="H9">
            <v>15</v>
          </cell>
          <cell r="I9">
            <v>0</v>
          </cell>
          <cell r="J9">
            <v>0</v>
          </cell>
          <cell r="K9">
            <v>12</v>
          </cell>
          <cell r="L9">
            <v>453</v>
          </cell>
          <cell r="M9">
            <v>0</v>
          </cell>
          <cell r="N9">
            <v>1493</v>
          </cell>
          <cell r="AA9">
            <v>1493</v>
          </cell>
          <cell r="AB9">
            <v>403</v>
          </cell>
          <cell r="AC9">
            <v>141</v>
          </cell>
        </row>
        <row r="10">
          <cell r="E10">
            <v>22861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6539</v>
          </cell>
          <cell r="M10">
            <v>0</v>
          </cell>
          <cell r="N10">
            <v>0</v>
          </cell>
          <cell r="AA10">
            <v>0</v>
          </cell>
          <cell r="AB10">
            <v>2111</v>
          </cell>
          <cell r="AC10">
            <v>2105</v>
          </cell>
        </row>
        <row r="11">
          <cell r="E11">
            <v>36616</v>
          </cell>
          <cell r="G11">
            <v>0</v>
          </cell>
          <cell r="H11">
            <v>130</v>
          </cell>
          <cell r="I11">
            <v>0</v>
          </cell>
          <cell r="J11">
            <v>0</v>
          </cell>
          <cell r="K11">
            <v>19</v>
          </cell>
          <cell r="L11">
            <v>1130</v>
          </cell>
          <cell r="M11">
            <v>201</v>
          </cell>
          <cell r="N11">
            <v>0</v>
          </cell>
          <cell r="AA11">
            <v>0</v>
          </cell>
          <cell r="AB11">
            <v>2555</v>
          </cell>
          <cell r="AC11">
            <v>0</v>
          </cell>
        </row>
        <row r="12">
          <cell r="E12">
            <v>23999</v>
          </cell>
          <cell r="G12">
            <v>3475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840</v>
          </cell>
          <cell r="M12">
            <v>0</v>
          </cell>
          <cell r="N12">
            <v>0</v>
          </cell>
          <cell r="AA12">
            <v>0</v>
          </cell>
          <cell r="AB12">
            <v>755</v>
          </cell>
          <cell r="AC12">
            <v>0</v>
          </cell>
        </row>
        <row r="13">
          <cell r="E13">
            <v>21953</v>
          </cell>
          <cell r="G13">
            <v>2376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956</v>
          </cell>
          <cell r="M13">
            <v>0</v>
          </cell>
          <cell r="N13">
            <v>0</v>
          </cell>
          <cell r="AA13">
            <v>0</v>
          </cell>
          <cell r="AB13">
            <v>2503</v>
          </cell>
          <cell r="AC13">
            <v>0</v>
          </cell>
        </row>
        <row r="14">
          <cell r="E14">
            <v>5629</v>
          </cell>
          <cell r="G14">
            <v>699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208</v>
          </cell>
          <cell r="M14">
            <v>0</v>
          </cell>
          <cell r="N14">
            <v>0</v>
          </cell>
          <cell r="AA14">
            <v>0</v>
          </cell>
          <cell r="AB14">
            <v>177</v>
          </cell>
          <cell r="AC14">
            <v>0</v>
          </cell>
        </row>
        <row r="15">
          <cell r="E15">
            <v>10303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422</v>
          </cell>
          <cell r="M15">
            <v>0</v>
          </cell>
          <cell r="N15">
            <v>1485</v>
          </cell>
          <cell r="AA15">
            <v>1485</v>
          </cell>
          <cell r="AB15">
            <v>1001</v>
          </cell>
          <cell r="AC15">
            <v>0</v>
          </cell>
        </row>
        <row r="16">
          <cell r="E16">
            <v>14823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402</v>
          </cell>
          <cell r="L16">
            <v>1779</v>
          </cell>
          <cell r="M16">
            <v>0</v>
          </cell>
          <cell r="N16">
            <v>0</v>
          </cell>
          <cell r="AA16">
            <v>0</v>
          </cell>
          <cell r="AB16">
            <v>741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11626</v>
          </cell>
          <cell r="L17">
            <v>1807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517</v>
          </cell>
        </row>
        <row r="18">
          <cell r="E18">
            <v>13256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598</v>
          </cell>
          <cell r="M18">
            <v>0</v>
          </cell>
          <cell r="N18">
            <v>309</v>
          </cell>
          <cell r="AA18">
            <v>309</v>
          </cell>
          <cell r="AB18">
            <v>0</v>
          </cell>
          <cell r="AC18">
            <v>0</v>
          </cell>
        </row>
        <row r="19">
          <cell r="E19">
            <v>17435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2139</v>
          </cell>
          <cell r="AA19">
            <v>2139</v>
          </cell>
          <cell r="AB19">
            <v>2444</v>
          </cell>
          <cell r="AC19">
            <v>0</v>
          </cell>
        </row>
        <row r="20">
          <cell r="E20">
            <v>37247</v>
          </cell>
          <cell r="G20">
            <v>2947</v>
          </cell>
          <cell r="H20">
            <v>0</v>
          </cell>
          <cell r="I20">
            <v>0</v>
          </cell>
          <cell r="J20">
            <v>0</v>
          </cell>
          <cell r="K20">
            <v>2973</v>
          </cell>
          <cell r="L20">
            <v>1286</v>
          </cell>
          <cell r="M20">
            <v>0</v>
          </cell>
          <cell r="N20">
            <v>93</v>
          </cell>
          <cell r="AA20">
            <v>93</v>
          </cell>
          <cell r="AB20">
            <v>402</v>
          </cell>
          <cell r="AC20">
            <v>0</v>
          </cell>
        </row>
        <row r="21">
          <cell r="E21">
            <v>23665</v>
          </cell>
          <cell r="G21">
            <v>0</v>
          </cell>
          <cell r="H21">
            <v>37</v>
          </cell>
          <cell r="I21">
            <v>0</v>
          </cell>
          <cell r="J21">
            <v>0</v>
          </cell>
          <cell r="K21">
            <v>0</v>
          </cell>
          <cell r="L21">
            <v>1300</v>
          </cell>
          <cell r="M21">
            <v>0</v>
          </cell>
          <cell r="N21">
            <v>313</v>
          </cell>
          <cell r="AA21">
            <v>313</v>
          </cell>
          <cell r="AB21">
            <v>2040</v>
          </cell>
          <cell r="AC21">
            <v>0</v>
          </cell>
        </row>
        <row r="22">
          <cell r="E22">
            <v>5592</v>
          </cell>
          <cell r="G22">
            <v>437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642</v>
          </cell>
          <cell r="AC22">
            <v>76</v>
          </cell>
        </row>
        <row r="23">
          <cell r="E23">
            <v>12040</v>
          </cell>
          <cell r="G23">
            <v>623</v>
          </cell>
          <cell r="H23">
            <v>0</v>
          </cell>
          <cell r="I23">
            <v>0</v>
          </cell>
          <cell r="J23">
            <v>0</v>
          </cell>
          <cell r="K23">
            <v>281</v>
          </cell>
          <cell r="L23">
            <v>112</v>
          </cell>
          <cell r="M23">
            <v>0</v>
          </cell>
          <cell r="N23">
            <v>0</v>
          </cell>
          <cell r="AA23">
            <v>0</v>
          </cell>
          <cell r="AB23">
            <v>391</v>
          </cell>
          <cell r="AC23">
            <v>38</v>
          </cell>
        </row>
        <row r="24">
          <cell r="E24">
            <v>5692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983</v>
          </cell>
          <cell r="M24">
            <v>0</v>
          </cell>
          <cell r="N24">
            <v>120</v>
          </cell>
          <cell r="AA24">
            <v>120</v>
          </cell>
          <cell r="AB24">
            <v>693</v>
          </cell>
          <cell r="AC24">
            <v>0</v>
          </cell>
        </row>
        <row r="25">
          <cell r="E25">
            <v>8156</v>
          </cell>
          <cell r="G25">
            <v>215</v>
          </cell>
          <cell r="H25">
            <v>0</v>
          </cell>
          <cell r="I25">
            <v>0</v>
          </cell>
          <cell r="J25">
            <v>0</v>
          </cell>
          <cell r="K25">
            <v>46</v>
          </cell>
          <cell r="L25">
            <v>441</v>
          </cell>
          <cell r="M25">
            <v>0</v>
          </cell>
          <cell r="N25">
            <v>0</v>
          </cell>
          <cell r="AA25">
            <v>0</v>
          </cell>
          <cell r="AB25">
            <v>521</v>
          </cell>
          <cell r="AC25">
            <v>0</v>
          </cell>
        </row>
        <row r="26">
          <cell r="E26">
            <v>9741</v>
          </cell>
          <cell r="G26">
            <v>0</v>
          </cell>
          <cell r="H26">
            <v>22</v>
          </cell>
          <cell r="I26">
            <v>0</v>
          </cell>
          <cell r="J26">
            <v>0</v>
          </cell>
          <cell r="K26">
            <v>0</v>
          </cell>
          <cell r="L26">
            <v>1675</v>
          </cell>
          <cell r="M26">
            <v>0</v>
          </cell>
          <cell r="N26">
            <v>475</v>
          </cell>
          <cell r="AA26">
            <v>475</v>
          </cell>
          <cell r="AB26">
            <v>637</v>
          </cell>
          <cell r="AC26">
            <v>4</v>
          </cell>
        </row>
        <row r="27">
          <cell r="E27">
            <v>8969</v>
          </cell>
          <cell r="G27">
            <v>228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473</v>
          </cell>
          <cell r="M27">
            <v>0</v>
          </cell>
          <cell r="N27">
            <v>224</v>
          </cell>
          <cell r="AA27">
            <v>224</v>
          </cell>
          <cell r="AB27">
            <v>761</v>
          </cell>
          <cell r="AC27">
            <v>0</v>
          </cell>
        </row>
        <row r="28">
          <cell r="E28">
            <v>6504</v>
          </cell>
          <cell r="G28">
            <v>529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729</v>
          </cell>
          <cell r="M28">
            <v>0</v>
          </cell>
          <cell r="N28">
            <v>536</v>
          </cell>
          <cell r="AA28">
            <v>536</v>
          </cell>
          <cell r="AB28">
            <v>303</v>
          </cell>
          <cell r="AC28">
            <v>29</v>
          </cell>
        </row>
        <row r="29">
          <cell r="E29">
            <v>7850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788</v>
          </cell>
          <cell r="M29">
            <v>90</v>
          </cell>
          <cell r="N29">
            <v>0</v>
          </cell>
          <cell r="AA29">
            <v>0</v>
          </cell>
          <cell r="AB29">
            <v>0</v>
          </cell>
          <cell r="AC29">
            <v>90</v>
          </cell>
        </row>
        <row r="30">
          <cell r="E30">
            <v>6220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503</v>
          </cell>
          <cell r="M30">
            <v>100</v>
          </cell>
          <cell r="N30">
            <v>0</v>
          </cell>
          <cell r="AA30">
            <v>0</v>
          </cell>
          <cell r="AB30">
            <v>177</v>
          </cell>
          <cell r="AC30">
            <v>100</v>
          </cell>
        </row>
        <row r="31">
          <cell r="E31">
            <v>6509</v>
          </cell>
          <cell r="G31">
            <v>727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38</v>
          </cell>
          <cell r="M31">
            <v>0</v>
          </cell>
          <cell r="N31">
            <v>598</v>
          </cell>
          <cell r="AA31">
            <v>598</v>
          </cell>
          <cell r="AB31">
            <v>663</v>
          </cell>
          <cell r="AC31">
            <v>39</v>
          </cell>
        </row>
        <row r="32">
          <cell r="E32">
            <v>7037</v>
          </cell>
          <cell r="G32">
            <v>630</v>
          </cell>
          <cell r="H32">
            <v>28</v>
          </cell>
          <cell r="I32">
            <v>0</v>
          </cell>
          <cell r="J32">
            <v>0</v>
          </cell>
          <cell r="K32">
            <v>0</v>
          </cell>
          <cell r="L32">
            <v>331</v>
          </cell>
          <cell r="M32">
            <v>0</v>
          </cell>
          <cell r="N32">
            <v>22</v>
          </cell>
          <cell r="AA32">
            <v>22</v>
          </cell>
          <cell r="AB32">
            <v>758</v>
          </cell>
          <cell r="AC32">
            <v>37</v>
          </cell>
        </row>
        <row r="33">
          <cell r="E33">
            <v>1532</v>
          </cell>
          <cell r="G33">
            <v>167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139</v>
          </cell>
          <cell r="AC33">
            <v>10</v>
          </cell>
        </row>
        <row r="34">
          <cell r="E34">
            <v>4582</v>
          </cell>
          <cell r="G34">
            <v>325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264</v>
          </cell>
          <cell r="M34">
            <v>0</v>
          </cell>
          <cell r="N34">
            <v>246</v>
          </cell>
          <cell r="AA34">
            <v>246</v>
          </cell>
          <cell r="AB34">
            <v>149</v>
          </cell>
          <cell r="AC34">
            <v>18</v>
          </cell>
        </row>
        <row r="35">
          <cell r="E35">
            <v>1946</v>
          </cell>
          <cell r="G35">
            <v>216</v>
          </cell>
          <cell r="H35">
            <v>48</v>
          </cell>
          <cell r="I35">
            <v>0</v>
          </cell>
          <cell r="J35">
            <v>0</v>
          </cell>
          <cell r="K35">
            <v>0</v>
          </cell>
          <cell r="L35">
            <v>27</v>
          </cell>
          <cell r="M35">
            <v>0</v>
          </cell>
          <cell r="N35">
            <v>40</v>
          </cell>
          <cell r="AA35">
            <v>40</v>
          </cell>
          <cell r="AB35">
            <v>63</v>
          </cell>
          <cell r="AC35">
            <v>12</v>
          </cell>
        </row>
        <row r="36">
          <cell r="E36">
            <v>3324</v>
          </cell>
          <cell r="G36">
            <v>478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272</v>
          </cell>
          <cell r="AA36">
            <v>272</v>
          </cell>
          <cell r="AB36">
            <v>108</v>
          </cell>
          <cell r="AC36">
            <v>27</v>
          </cell>
        </row>
        <row r="37">
          <cell r="E37">
            <v>4257</v>
          </cell>
          <cell r="G37">
            <v>11</v>
          </cell>
          <cell r="H37">
            <v>0</v>
          </cell>
          <cell r="I37">
            <v>0</v>
          </cell>
          <cell r="J37">
            <v>0</v>
          </cell>
          <cell r="K37">
            <v>262</v>
          </cell>
          <cell r="L37">
            <v>761</v>
          </cell>
          <cell r="M37">
            <v>232</v>
          </cell>
          <cell r="N37">
            <v>0</v>
          </cell>
          <cell r="AA37">
            <v>0</v>
          </cell>
          <cell r="AB37">
            <v>0</v>
          </cell>
          <cell r="AC37">
            <v>135</v>
          </cell>
        </row>
        <row r="38">
          <cell r="E38">
            <v>4388</v>
          </cell>
          <cell r="G38">
            <v>604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142</v>
          </cell>
          <cell r="AC38">
            <v>61</v>
          </cell>
        </row>
        <row r="39">
          <cell r="E39">
            <v>4702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75</v>
          </cell>
          <cell r="AA39">
            <v>75</v>
          </cell>
          <cell r="AB39">
            <v>153</v>
          </cell>
          <cell r="AC39">
            <v>0</v>
          </cell>
        </row>
        <row r="40">
          <cell r="E40">
            <v>4519</v>
          </cell>
          <cell r="G40">
            <v>125</v>
          </cell>
          <cell r="H40">
            <v>0</v>
          </cell>
          <cell r="I40">
            <v>0</v>
          </cell>
          <cell r="J40">
            <v>0</v>
          </cell>
          <cell r="K40">
            <v>32</v>
          </cell>
          <cell r="L40">
            <v>455</v>
          </cell>
          <cell r="M40">
            <v>0</v>
          </cell>
          <cell r="N40">
            <v>6</v>
          </cell>
          <cell r="AA40">
            <v>6</v>
          </cell>
          <cell r="AB40">
            <v>147</v>
          </cell>
          <cell r="AC40">
            <v>11</v>
          </cell>
        </row>
        <row r="41">
          <cell r="E41">
            <v>1866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115</v>
          </cell>
          <cell r="M41">
            <v>0</v>
          </cell>
          <cell r="N41">
            <v>11</v>
          </cell>
          <cell r="AA41">
            <v>11</v>
          </cell>
          <cell r="AB41">
            <v>57</v>
          </cell>
          <cell r="AC41">
            <v>0</v>
          </cell>
        </row>
        <row r="42">
          <cell r="E42">
            <v>1153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60</v>
          </cell>
          <cell r="M42">
            <v>0</v>
          </cell>
          <cell r="N42">
            <v>8</v>
          </cell>
          <cell r="AA42">
            <v>8</v>
          </cell>
          <cell r="AB42">
            <v>109</v>
          </cell>
          <cell r="AC42">
            <v>0</v>
          </cell>
        </row>
        <row r="43">
          <cell r="E43">
            <v>1780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187</v>
          </cell>
          <cell r="M43">
            <v>0</v>
          </cell>
          <cell r="N43">
            <v>26</v>
          </cell>
          <cell r="AA43">
            <v>26</v>
          </cell>
          <cell r="AB43">
            <v>194</v>
          </cell>
          <cell r="AC43">
            <v>0</v>
          </cell>
        </row>
        <row r="44">
          <cell r="E44">
            <v>621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88</v>
          </cell>
          <cell r="M44">
            <v>0</v>
          </cell>
          <cell r="N44">
            <v>14</v>
          </cell>
          <cell r="AA44">
            <v>14</v>
          </cell>
          <cell r="AB44">
            <v>73</v>
          </cell>
          <cell r="AC44">
            <v>0</v>
          </cell>
        </row>
        <row r="45">
          <cell r="E45">
            <v>1824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197</v>
          </cell>
          <cell r="M45">
            <v>0</v>
          </cell>
          <cell r="N45">
            <v>70</v>
          </cell>
          <cell r="AA45">
            <v>70</v>
          </cell>
          <cell r="AB45">
            <v>203</v>
          </cell>
          <cell r="AC45">
            <v>0</v>
          </cell>
        </row>
        <row r="46">
          <cell r="E46">
            <v>1347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161</v>
          </cell>
          <cell r="M46">
            <v>0</v>
          </cell>
          <cell r="N46">
            <v>14</v>
          </cell>
          <cell r="AA46">
            <v>14</v>
          </cell>
          <cell r="AB46">
            <v>156</v>
          </cell>
          <cell r="AC46">
            <v>0</v>
          </cell>
        </row>
        <row r="47">
          <cell r="E47">
            <v>243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56</v>
          </cell>
          <cell r="M47">
            <v>0</v>
          </cell>
          <cell r="N47">
            <v>4</v>
          </cell>
          <cell r="AA47">
            <v>4</v>
          </cell>
          <cell r="AB47">
            <v>23</v>
          </cell>
          <cell r="AC47">
            <v>0</v>
          </cell>
        </row>
        <row r="48">
          <cell r="E48">
            <v>3731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286</v>
          </cell>
          <cell r="M48">
            <v>0</v>
          </cell>
          <cell r="N48">
            <v>39</v>
          </cell>
          <cell r="AA48">
            <v>39</v>
          </cell>
          <cell r="AB48">
            <v>429</v>
          </cell>
          <cell r="AC48">
            <v>0</v>
          </cell>
        </row>
        <row r="49">
          <cell r="E49">
            <v>387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120</v>
          </cell>
          <cell r="M49">
            <v>0</v>
          </cell>
          <cell r="N49">
            <v>3</v>
          </cell>
          <cell r="AA49">
            <v>3</v>
          </cell>
          <cell r="AB49">
            <v>38</v>
          </cell>
          <cell r="AC49">
            <v>0</v>
          </cell>
        </row>
      </sheetData>
      <sheetData sheetId="4">
        <row r="7">
          <cell r="D7">
            <v>121897</v>
          </cell>
          <cell r="R7">
            <v>7653</v>
          </cell>
          <cell r="T7">
            <v>37</v>
          </cell>
          <cell r="U7">
            <v>0</v>
          </cell>
          <cell r="V7">
            <v>2279</v>
          </cell>
          <cell r="Y7">
            <v>18592</v>
          </cell>
          <cell r="BO7">
            <v>40042</v>
          </cell>
        </row>
        <row r="8">
          <cell r="D8">
            <v>17556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4038</v>
          </cell>
          <cell r="BO8">
            <v>7207</v>
          </cell>
        </row>
        <row r="9">
          <cell r="D9">
            <v>10816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1669</v>
          </cell>
          <cell r="BO9">
            <v>3555</v>
          </cell>
        </row>
        <row r="10">
          <cell r="D10">
            <v>5527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966</v>
          </cell>
          <cell r="BO10">
            <v>1459</v>
          </cell>
        </row>
        <row r="11">
          <cell r="D11">
            <v>8628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1350</v>
          </cell>
          <cell r="BO11">
            <v>2095</v>
          </cell>
        </row>
        <row r="12">
          <cell r="D12">
            <v>4957</v>
          </cell>
          <cell r="R12">
            <v>0</v>
          </cell>
          <cell r="T12">
            <v>0</v>
          </cell>
          <cell r="U12">
            <v>0</v>
          </cell>
          <cell r="V12">
            <v>789</v>
          </cell>
          <cell r="Y12">
            <v>0</v>
          </cell>
          <cell r="BO12">
            <v>1640</v>
          </cell>
        </row>
        <row r="13">
          <cell r="D13">
            <v>5286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0</v>
          </cell>
          <cell r="BO13">
            <v>3431</v>
          </cell>
        </row>
        <row r="14">
          <cell r="D14">
            <v>1087</v>
          </cell>
          <cell r="R14">
            <v>0</v>
          </cell>
          <cell r="T14">
            <v>0</v>
          </cell>
          <cell r="U14">
            <v>0</v>
          </cell>
          <cell r="V14">
            <v>185</v>
          </cell>
          <cell r="Y14">
            <v>0</v>
          </cell>
          <cell r="BO14">
            <v>320</v>
          </cell>
        </row>
        <row r="15">
          <cell r="D15">
            <v>2006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873</v>
          </cell>
          <cell r="BO15">
            <v>711</v>
          </cell>
        </row>
        <row r="16">
          <cell r="D16">
            <v>3899</v>
          </cell>
          <cell r="R16">
            <v>402</v>
          </cell>
          <cell r="T16">
            <v>0</v>
          </cell>
          <cell r="U16">
            <v>0</v>
          </cell>
          <cell r="V16">
            <v>0</v>
          </cell>
          <cell r="Y16">
            <v>794</v>
          </cell>
          <cell r="BO16">
            <v>924</v>
          </cell>
        </row>
        <row r="17">
          <cell r="D17">
            <v>9350</v>
          </cell>
          <cell r="R17">
            <v>6970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1489</v>
          </cell>
        </row>
        <row r="18">
          <cell r="D18">
            <v>3425</v>
          </cell>
          <cell r="R18">
            <v>0</v>
          </cell>
          <cell r="T18">
            <v>0</v>
          </cell>
          <cell r="U18">
            <v>0</v>
          </cell>
          <cell r="V18">
            <v>132</v>
          </cell>
          <cell r="Y18">
            <v>44</v>
          </cell>
          <cell r="BO18">
            <v>2789</v>
          </cell>
        </row>
        <row r="19">
          <cell r="D19">
            <v>2486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1502</v>
          </cell>
          <cell r="BO19">
            <v>984</v>
          </cell>
        </row>
        <row r="20">
          <cell r="D20">
            <v>13367</v>
          </cell>
          <cell r="R20">
            <v>0</v>
          </cell>
          <cell r="T20">
            <v>0</v>
          </cell>
          <cell r="U20">
            <v>0</v>
          </cell>
          <cell r="V20">
            <v>849</v>
          </cell>
          <cell r="Y20">
            <v>1403</v>
          </cell>
          <cell r="BO20">
            <v>2524</v>
          </cell>
        </row>
        <row r="21">
          <cell r="D21">
            <v>4289</v>
          </cell>
          <cell r="R21">
            <v>0</v>
          </cell>
          <cell r="T21">
            <v>0</v>
          </cell>
          <cell r="U21">
            <v>0</v>
          </cell>
          <cell r="V21">
            <v>236</v>
          </cell>
          <cell r="Y21">
            <v>369</v>
          </cell>
          <cell r="BO21">
            <v>2166</v>
          </cell>
        </row>
        <row r="22">
          <cell r="D22">
            <v>924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393</v>
          </cell>
          <cell r="BO22">
            <v>444</v>
          </cell>
        </row>
        <row r="23">
          <cell r="D23">
            <v>2138</v>
          </cell>
          <cell r="R23">
            <v>281</v>
          </cell>
          <cell r="T23">
            <v>0</v>
          </cell>
          <cell r="U23">
            <v>0</v>
          </cell>
          <cell r="V23">
            <v>0</v>
          </cell>
          <cell r="Y23">
            <v>567</v>
          </cell>
          <cell r="BO23">
            <v>265</v>
          </cell>
        </row>
        <row r="24">
          <cell r="D24">
            <v>1602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619</v>
          </cell>
        </row>
        <row r="25">
          <cell r="D25">
            <v>1752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642</v>
          </cell>
          <cell r="BO25">
            <v>409</v>
          </cell>
        </row>
        <row r="26">
          <cell r="D26">
            <v>1967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151</v>
          </cell>
          <cell r="BO26">
            <v>0</v>
          </cell>
        </row>
        <row r="27">
          <cell r="D27">
            <v>1403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135</v>
          </cell>
          <cell r="BO27">
            <v>848</v>
          </cell>
        </row>
        <row r="28">
          <cell r="D28">
            <v>1881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911</v>
          </cell>
        </row>
        <row r="29">
          <cell r="D29">
            <v>2023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1</v>
          </cell>
          <cell r="BO29">
            <v>0</v>
          </cell>
        </row>
        <row r="30">
          <cell r="D30">
            <v>2465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733</v>
          </cell>
          <cell r="BO30">
            <v>246</v>
          </cell>
        </row>
        <row r="31">
          <cell r="D31">
            <v>1545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384</v>
          </cell>
          <cell r="BO31">
            <v>832</v>
          </cell>
        </row>
        <row r="32">
          <cell r="D32">
            <v>1394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240</v>
          </cell>
          <cell r="BO32">
            <v>646</v>
          </cell>
        </row>
        <row r="33">
          <cell r="D33">
            <v>470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265</v>
          </cell>
          <cell r="BO33">
            <v>138</v>
          </cell>
        </row>
        <row r="34">
          <cell r="D34">
            <v>830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165</v>
          </cell>
        </row>
        <row r="35">
          <cell r="D35">
            <v>811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396</v>
          </cell>
          <cell r="BO35">
            <v>151</v>
          </cell>
        </row>
        <row r="36">
          <cell r="D36">
            <v>670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112</v>
          </cell>
          <cell r="BO36">
            <v>323</v>
          </cell>
        </row>
        <row r="37">
          <cell r="D37">
            <v>1425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404</v>
          </cell>
        </row>
        <row r="38">
          <cell r="D38">
            <v>712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345</v>
          </cell>
          <cell r="BO38">
            <v>367</v>
          </cell>
        </row>
        <row r="39">
          <cell r="D39">
            <v>1239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1108</v>
          </cell>
          <cell r="BO39">
            <v>131</v>
          </cell>
        </row>
        <row r="40">
          <cell r="D40">
            <v>923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116</v>
          </cell>
        </row>
        <row r="41">
          <cell r="D41">
            <v>340</v>
          </cell>
          <cell r="R41">
            <v>0</v>
          </cell>
          <cell r="T41">
            <v>0</v>
          </cell>
          <cell r="U41">
            <v>0</v>
          </cell>
          <cell r="V41">
            <v>19</v>
          </cell>
          <cell r="Y41">
            <v>1</v>
          </cell>
          <cell r="BO41">
            <v>96</v>
          </cell>
        </row>
        <row r="42">
          <cell r="D42">
            <v>206</v>
          </cell>
          <cell r="R42">
            <v>0</v>
          </cell>
          <cell r="T42">
            <v>0</v>
          </cell>
          <cell r="U42">
            <v>0</v>
          </cell>
          <cell r="V42">
            <v>12</v>
          </cell>
          <cell r="Y42">
            <v>0</v>
          </cell>
          <cell r="BO42">
            <v>120</v>
          </cell>
        </row>
        <row r="43">
          <cell r="D43">
            <v>422</v>
          </cell>
          <cell r="R43">
            <v>0</v>
          </cell>
          <cell r="T43">
            <v>0</v>
          </cell>
          <cell r="U43">
            <v>0</v>
          </cell>
          <cell r="V43">
            <v>18</v>
          </cell>
          <cell r="Y43">
            <v>0</v>
          </cell>
          <cell r="BO43">
            <v>269</v>
          </cell>
        </row>
        <row r="44">
          <cell r="D44">
            <v>218</v>
          </cell>
          <cell r="R44">
            <v>0</v>
          </cell>
          <cell r="T44">
            <v>0</v>
          </cell>
          <cell r="U44">
            <v>0</v>
          </cell>
          <cell r="V44">
            <v>6</v>
          </cell>
          <cell r="Y44">
            <v>0</v>
          </cell>
          <cell r="BO44">
            <v>150</v>
          </cell>
        </row>
        <row r="45">
          <cell r="D45">
            <v>459</v>
          </cell>
          <cell r="R45">
            <v>0</v>
          </cell>
          <cell r="T45">
            <v>0</v>
          </cell>
          <cell r="U45">
            <v>0</v>
          </cell>
          <cell r="V45">
            <v>18</v>
          </cell>
          <cell r="Y45">
            <v>0</v>
          </cell>
          <cell r="BO45">
            <v>310</v>
          </cell>
        </row>
        <row r="46">
          <cell r="D46">
            <v>404</v>
          </cell>
          <cell r="R46">
            <v>0</v>
          </cell>
          <cell r="T46">
            <v>0</v>
          </cell>
          <cell r="U46">
            <v>0</v>
          </cell>
          <cell r="V46">
            <v>13</v>
          </cell>
          <cell r="Y46">
            <v>1</v>
          </cell>
          <cell r="BO46">
            <v>281</v>
          </cell>
        </row>
        <row r="47">
          <cell r="D47">
            <v>173</v>
          </cell>
          <cell r="R47">
            <v>0</v>
          </cell>
          <cell r="T47">
            <v>0</v>
          </cell>
          <cell r="U47">
            <v>0</v>
          </cell>
          <cell r="V47">
            <v>2</v>
          </cell>
          <cell r="Y47">
            <v>0</v>
          </cell>
          <cell r="BO47">
            <v>125</v>
          </cell>
        </row>
        <row r="48">
          <cell r="D48">
            <v>663</v>
          </cell>
          <cell r="R48">
            <v>0</v>
          </cell>
          <cell r="T48">
            <v>37</v>
          </cell>
          <cell r="U48">
            <v>0</v>
          </cell>
          <cell r="V48">
            <v>0</v>
          </cell>
          <cell r="Y48">
            <v>104</v>
          </cell>
          <cell r="BO48">
            <v>342</v>
          </cell>
        </row>
        <row r="49">
          <cell r="D49">
            <v>159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6</v>
          </cell>
          <cell r="BO49">
            <v>40</v>
          </cell>
        </row>
      </sheetData>
      <sheetData sheetId="5">
        <row r="7">
          <cell r="Y7">
            <v>23228</v>
          </cell>
          <cell r="AT7">
            <v>4337</v>
          </cell>
          <cell r="BO7">
            <v>173</v>
          </cell>
          <cell r="CJ7">
            <v>0</v>
          </cell>
          <cell r="DE7">
            <v>0</v>
          </cell>
          <cell r="DZ7">
            <v>10735</v>
          </cell>
          <cell r="EU7">
            <v>24790</v>
          </cell>
        </row>
        <row r="8">
          <cell r="Y8">
            <v>534</v>
          </cell>
          <cell r="AT8">
            <v>1031</v>
          </cell>
          <cell r="BO8">
            <v>0</v>
          </cell>
          <cell r="CJ8">
            <v>0</v>
          </cell>
          <cell r="DE8">
            <v>0</v>
          </cell>
          <cell r="DZ8">
            <v>0</v>
          </cell>
          <cell r="EU8">
            <v>4746</v>
          </cell>
        </row>
        <row r="9">
          <cell r="Y9">
            <v>4541</v>
          </cell>
          <cell r="AT9">
            <v>583</v>
          </cell>
          <cell r="BO9">
            <v>3</v>
          </cell>
          <cell r="CJ9">
            <v>0</v>
          </cell>
          <cell r="DE9">
            <v>0</v>
          </cell>
          <cell r="DZ9">
            <v>12</v>
          </cell>
          <cell r="EU9">
            <v>453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3102</v>
          </cell>
        </row>
        <row r="11">
          <cell r="Y11">
            <v>3999</v>
          </cell>
          <cell r="AT11">
            <v>0</v>
          </cell>
          <cell r="BO11">
            <v>35</v>
          </cell>
          <cell r="CJ11">
            <v>0</v>
          </cell>
          <cell r="DE11">
            <v>0</v>
          </cell>
          <cell r="DZ11">
            <v>19</v>
          </cell>
          <cell r="EU11">
            <v>1130</v>
          </cell>
        </row>
        <row r="12">
          <cell r="Y12">
            <v>1946</v>
          </cell>
          <cell r="AT12">
            <v>646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725</v>
          </cell>
        </row>
        <row r="13">
          <cell r="Y13">
            <v>379</v>
          </cell>
          <cell r="AT13">
            <v>520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956</v>
          </cell>
        </row>
        <row r="14">
          <cell r="Y14">
            <v>457</v>
          </cell>
          <cell r="AT14">
            <v>130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180</v>
          </cell>
        </row>
        <row r="15">
          <cell r="Y15">
            <v>0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422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402</v>
          </cell>
          <cell r="EU16">
            <v>1779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6970</v>
          </cell>
          <cell r="EU17">
            <v>891</v>
          </cell>
        </row>
        <row r="18">
          <cell r="Y18">
            <v>265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327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4714</v>
          </cell>
          <cell r="AT20">
            <v>467</v>
          </cell>
          <cell r="BO20">
            <v>0</v>
          </cell>
          <cell r="CJ20">
            <v>0</v>
          </cell>
          <cell r="DE20">
            <v>0</v>
          </cell>
          <cell r="DZ20">
            <v>2973</v>
          </cell>
          <cell r="EU20">
            <v>1286</v>
          </cell>
        </row>
        <row r="21">
          <cell r="Y21">
            <v>1050</v>
          </cell>
          <cell r="AT21">
            <v>0</v>
          </cell>
          <cell r="BO21">
            <v>37</v>
          </cell>
          <cell r="CJ21">
            <v>0</v>
          </cell>
          <cell r="DE21">
            <v>0</v>
          </cell>
          <cell r="DZ21">
            <v>0</v>
          </cell>
          <cell r="EU21">
            <v>667</v>
          </cell>
        </row>
        <row r="22">
          <cell r="Y22">
            <v>0</v>
          </cell>
          <cell r="AT22">
            <v>87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852</v>
          </cell>
          <cell r="AT23">
            <v>61</v>
          </cell>
          <cell r="BO23">
            <v>0</v>
          </cell>
          <cell r="CJ23">
            <v>0</v>
          </cell>
          <cell r="DE23">
            <v>0</v>
          </cell>
          <cell r="DZ23">
            <v>281</v>
          </cell>
          <cell r="EU23">
            <v>112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983</v>
          </cell>
        </row>
        <row r="25">
          <cell r="Y25">
            <v>0</v>
          </cell>
          <cell r="AT25">
            <v>215</v>
          </cell>
          <cell r="BO25">
            <v>0</v>
          </cell>
          <cell r="CJ25">
            <v>0</v>
          </cell>
          <cell r="DE25">
            <v>0</v>
          </cell>
          <cell r="DZ25">
            <v>46</v>
          </cell>
          <cell r="EU25">
            <v>440</v>
          </cell>
        </row>
        <row r="26">
          <cell r="Y26">
            <v>266</v>
          </cell>
          <cell r="AT26">
            <v>0</v>
          </cell>
          <cell r="BO26">
            <v>22</v>
          </cell>
          <cell r="CJ26">
            <v>0</v>
          </cell>
          <cell r="DE26">
            <v>0</v>
          </cell>
          <cell r="DZ26">
            <v>0</v>
          </cell>
          <cell r="EU26">
            <v>1528</v>
          </cell>
        </row>
        <row r="27">
          <cell r="Y27">
            <v>0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420</v>
          </cell>
        </row>
        <row r="28">
          <cell r="Y28">
            <v>119</v>
          </cell>
          <cell r="AT28">
            <v>122</v>
          </cell>
          <cell r="BO28">
            <v>0</v>
          </cell>
          <cell r="CJ28">
            <v>0</v>
          </cell>
          <cell r="DE28">
            <v>0</v>
          </cell>
          <cell r="DZ28">
            <v>0</v>
          </cell>
          <cell r="EU28">
            <v>729</v>
          </cell>
        </row>
        <row r="29">
          <cell r="Y29">
            <v>1234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788</v>
          </cell>
        </row>
        <row r="30">
          <cell r="Y30">
            <v>990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496</v>
          </cell>
        </row>
        <row r="31">
          <cell r="Y31">
            <v>132</v>
          </cell>
          <cell r="AT31">
            <v>159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38</v>
          </cell>
        </row>
        <row r="32">
          <cell r="Y32">
            <v>0</v>
          </cell>
          <cell r="AT32">
            <v>149</v>
          </cell>
          <cell r="BO32">
            <v>28</v>
          </cell>
          <cell r="CJ32">
            <v>0</v>
          </cell>
          <cell r="DE32">
            <v>0</v>
          </cell>
          <cell r="DZ32">
            <v>0</v>
          </cell>
          <cell r="EU32">
            <v>331</v>
          </cell>
        </row>
        <row r="33">
          <cell r="Y33">
            <v>28</v>
          </cell>
          <cell r="AT33">
            <v>39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324</v>
          </cell>
          <cell r="AT34">
            <v>77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264</v>
          </cell>
        </row>
        <row r="35">
          <cell r="Y35">
            <v>138</v>
          </cell>
          <cell r="AT35">
            <v>51</v>
          </cell>
          <cell r="BO35">
            <v>48</v>
          </cell>
          <cell r="CJ35">
            <v>0</v>
          </cell>
          <cell r="DE35">
            <v>0</v>
          </cell>
          <cell r="DZ35">
            <v>0</v>
          </cell>
          <cell r="EU35">
            <v>27</v>
          </cell>
        </row>
        <row r="36">
          <cell r="Y36">
            <v>235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295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726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320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32</v>
          </cell>
          <cell r="EU40">
            <v>455</v>
          </cell>
        </row>
        <row r="41">
          <cell r="Y41">
            <v>188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55</v>
          </cell>
        </row>
        <row r="42">
          <cell r="Y42">
            <v>40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46</v>
          </cell>
        </row>
        <row r="43">
          <cell r="Y43">
            <v>41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112</v>
          </cell>
        </row>
        <row r="44">
          <cell r="Y44">
            <v>10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58</v>
          </cell>
        </row>
        <row r="45">
          <cell r="Y45">
            <v>40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109</v>
          </cell>
        </row>
        <row r="46">
          <cell r="Y46">
            <v>21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101</v>
          </cell>
        </row>
        <row r="47">
          <cell r="Y47">
            <v>9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39</v>
          </cell>
        </row>
        <row r="48">
          <cell r="Y48">
            <v>61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156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0</v>
          </cell>
          <cell r="EU49">
            <v>113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384960</v>
          </cell>
          <cell r="AD7">
            <v>164035</v>
          </cell>
          <cell r="BC7">
            <v>67151</v>
          </cell>
          <cell r="BR7">
            <v>422080</v>
          </cell>
          <cell r="CM7">
            <v>194066</v>
          </cell>
          <cell r="DH7">
            <v>946</v>
          </cell>
        </row>
        <row r="8">
          <cell r="E8">
            <v>86013</v>
          </cell>
          <cell r="AD8">
            <v>41281</v>
          </cell>
          <cell r="BC8">
            <v>7230</v>
          </cell>
          <cell r="BR8">
            <v>90552</v>
          </cell>
          <cell r="CM8">
            <v>43972</v>
          </cell>
          <cell r="DH8">
            <v>0</v>
          </cell>
        </row>
        <row r="9">
          <cell r="E9">
            <v>27358</v>
          </cell>
          <cell r="AD9">
            <v>16167</v>
          </cell>
          <cell r="BC9">
            <v>6781</v>
          </cell>
          <cell r="BR9">
            <v>30899</v>
          </cell>
          <cell r="CM9">
            <v>19407</v>
          </cell>
          <cell r="DH9">
            <v>0</v>
          </cell>
        </row>
        <row r="10">
          <cell r="E10">
            <v>18689</v>
          </cell>
          <cell r="AD10">
            <v>7488</v>
          </cell>
          <cell r="BC10">
            <v>3994</v>
          </cell>
          <cell r="BR10">
            <v>20490</v>
          </cell>
          <cell r="CM10">
            <v>9681</v>
          </cell>
          <cell r="DH10">
            <v>0</v>
          </cell>
        </row>
        <row r="11">
          <cell r="E11">
            <v>20043</v>
          </cell>
          <cell r="AD11">
            <v>8904</v>
          </cell>
          <cell r="BC11">
            <v>7328</v>
          </cell>
          <cell r="BR11">
            <v>22928</v>
          </cell>
          <cell r="CM11">
            <v>13347</v>
          </cell>
          <cell r="DH11">
            <v>0</v>
          </cell>
        </row>
        <row r="12">
          <cell r="E12">
            <v>16276</v>
          </cell>
          <cell r="AD12">
            <v>7495</v>
          </cell>
          <cell r="BC12">
            <v>5099</v>
          </cell>
          <cell r="BR12">
            <v>18384</v>
          </cell>
          <cell r="CM12">
            <v>10486</v>
          </cell>
          <cell r="DH12">
            <v>0</v>
          </cell>
        </row>
        <row r="13">
          <cell r="E13">
            <v>15469</v>
          </cell>
          <cell r="AD13">
            <v>5050</v>
          </cell>
          <cell r="BC13">
            <v>4043</v>
          </cell>
          <cell r="BR13">
            <v>17654</v>
          </cell>
          <cell r="CM13">
            <v>6908</v>
          </cell>
          <cell r="DH13">
            <v>0</v>
          </cell>
        </row>
        <row r="14">
          <cell r="E14">
            <v>3931</v>
          </cell>
          <cell r="AD14">
            <v>1591</v>
          </cell>
          <cell r="BC14">
            <v>1036</v>
          </cell>
          <cell r="BR14">
            <v>4350</v>
          </cell>
          <cell r="CM14">
            <v>2208</v>
          </cell>
          <cell r="DH14">
            <v>0</v>
          </cell>
        </row>
        <row r="15">
          <cell r="E15">
            <v>8385</v>
          </cell>
          <cell r="AD15">
            <v>2843</v>
          </cell>
          <cell r="BC15">
            <v>2063</v>
          </cell>
          <cell r="BR15">
            <v>9008</v>
          </cell>
          <cell r="CM15">
            <v>4283</v>
          </cell>
          <cell r="DH15">
            <v>0</v>
          </cell>
        </row>
        <row r="16">
          <cell r="E16">
            <v>13127</v>
          </cell>
          <cell r="AD16">
            <v>5130</v>
          </cell>
          <cell r="BC16">
            <v>349</v>
          </cell>
          <cell r="BR16">
            <v>13127</v>
          </cell>
          <cell r="CM16">
            <v>5479</v>
          </cell>
          <cell r="DH16">
            <v>0</v>
          </cell>
        </row>
        <row r="17">
          <cell r="E17">
            <v>8030</v>
          </cell>
          <cell r="AD17">
            <v>4069</v>
          </cell>
          <cell r="BC17">
            <v>1454</v>
          </cell>
          <cell r="BR17">
            <v>9484</v>
          </cell>
          <cell r="CM17">
            <v>4069</v>
          </cell>
          <cell r="DH17">
            <v>0</v>
          </cell>
        </row>
        <row r="18">
          <cell r="E18">
            <v>9140</v>
          </cell>
          <cell r="AD18">
            <v>4897</v>
          </cell>
          <cell r="BC18">
            <v>131</v>
          </cell>
          <cell r="BR18">
            <v>9153</v>
          </cell>
          <cell r="CM18">
            <v>5015</v>
          </cell>
          <cell r="DH18">
            <v>0</v>
          </cell>
        </row>
        <row r="19">
          <cell r="E19">
            <v>12432</v>
          </cell>
          <cell r="AD19">
            <v>4226</v>
          </cell>
          <cell r="BC19">
            <v>2654</v>
          </cell>
          <cell r="BR19">
            <v>14373</v>
          </cell>
          <cell r="CM19">
            <v>4939</v>
          </cell>
          <cell r="DH19">
            <v>0</v>
          </cell>
        </row>
        <row r="20">
          <cell r="E20">
            <v>33708</v>
          </cell>
          <cell r="AD20">
            <v>8084</v>
          </cell>
          <cell r="BC20">
            <v>5215</v>
          </cell>
          <cell r="BR20">
            <v>34547</v>
          </cell>
          <cell r="CM20">
            <v>12460</v>
          </cell>
          <cell r="DH20">
            <v>0</v>
          </cell>
        </row>
        <row r="21">
          <cell r="E21">
            <v>18279</v>
          </cell>
          <cell r="AD21">
            <v>7470</v>
          </cell>
          <cell r="BC21">
            <v>248</v>
          </cell>
          <cell r="BR21">
            <v>18452</v>
          </cell>
          <cell r="CM21">
            <v>7545</v>
          </cell>
          <cell r="DH21">
            <v>0</v>
          </cell>
        </row>
        <row r="22">
          <cell r="E22">
            <v>4434</v>
          </cell>
          <cell r="AD22">
            <v>1564</v>
          </cell>
          <cell r="BC22">
            <v>430</v>
          </cell>
          <cell r="BR22">
            <v>4647</v>
          </cell>
          <cell r="CM22">
            <v>1781</v>
          </cell>
          <cell r="DH22">
            <v>0</v>
          </cell>
        </row>
        <row r="23">
          <cell r="E23">
            <v>6962</v>
          </cell>
          <cell r="AD23">
            <v>5290</v>
          </cell>
          <cell r="BC23">
            <v>1557</v>
          </cell>
          <cell r="BR23">
            <v>8519</v>
          </cell>
          <cell r="CM23">
            <v>5290</v>
          </cell>
          <cell r="DH23">
            <v>0</v>
          </cell>
        </row>
        <row r="24">
          <cell r="E24">
            <v>4734</v>
          </cell>
          <cell r="AD24">
            <v>1147</v>
          </cell>
          <cell r="BC24">
            <v>827</v>
          </cell>
          <cell r="BR24">
            <v>5322</v>
          </cell>
          <cell r="CM24">
            <v>1386</v>
          </cell>
          <cell r="DH24">
            <v>0</v>
          </cell>
        </row>
        <row r="25">
          <cell r="E25">
            <v>5737</v>
          </cell>
          <cell r="AD25">
            <v>3913</v>
          </cell>
          <cell r="BC25">
            <v>178</v>
          </cell>
          <cell r="BR25">
            <v>5915</v>
          </cell>
          <cell r="CM25">
            <v>3913</v>
          </cell>
          <cell r="DH25">
            <v>887</v>
          </cell>
        </row>
        <row r="26">
          <cell r="E26">
            <v>7306</v>
          </cell>
          <cell r="AD26">
            <v>1126</v>
          </cell>
          <cell r="BC26">
            <v>3956</v>
          </cell>
          <cell r="BR26">
            <v>8850</v>
          </cell>
          <cell r="CM26">
            <v>3538</v>
          </cell>
          <cell r="DH26">
            <v>0</v>
          </cell>
        </row>
        <row r="27">
          <cell r="E27">
            <v>4699</v>
          </cell>
          <cell r="AD27">
            <v>2561</v>
          </cell>
          <cell r="BC27">
            <v>2698</v>
          </cell>
          <cell r="BR27">
            <v>5764</v>
          </cell>
          <cell r="CM27">
            <v>4194</v>
          </cell>
          <cell r="DH27">
            <v>0</v>
          </cell>
        </row>
        <row r="28">
          <cell r="E28">
            <v>5551</v>
          </cell>
          <cell r="AD28">
            <v>2005</v>
          </cell>
          <cell r="BC28">
            <v>866</v>
          </cell>
          <cell r="BR28">
            <v>6417</v>
          </cell>
          <cell r="CM28">
            <v>2005</v>
          </cell>
          <cell r="DH28">
            <v>0</v>
          </cell>
        </row>
        <row r="29">
          <cell r="E29">
            <v>5021</v>
          </cell>
          <cell r="AD29">
            <v>3938</v>
          </cell>
          <cell r="BC29">
            <v>109</v>
          </cell>
          <cell r="BR29">
            <v>5021</v>
          </cell>
          <cell r="CM29">
            <v>4047</v>
          </cell>
          <cell r="DH29">
            <v>0</v>
          </cell>
        </row>
        <row r="30">
          <cell r="E30">
            <v>4658</v>
          </cell>
          <cell r="AD30">
            <v>2567</v>
          </cell>
          <cell r="BC30">
            <v>1052</v>
          </cell>
          <cell r="BR30">
            <v>5539</v>
          </cell>
          <cell r="CM30">
            <v>2738</v>
          </cell>
          <cell r="DH30">
            <v>0</v>
          </cell>
        </row>
        <row r="31">
          <cell r="E31">
            <v>4888</v>
          </cell>
          <cell r="AD31">
            <v>2329</v>
          </cell>
          <cell r="BC31">
            <v>1337</v>
          </cell>
          <cell r="BR31">
            <v>6225</v>
          </cell>
          <cell r="CM31">
            <v>2329</v>
          </cell>
          <cell r="DH31">
            <v>0</v>
          </cell>
        </row>
        <row r="32">
          <cell r="E32">
            <v>4819</v>
          </cell>
          <cell r="AD32">
            <v>71</v>
          </cell>
          <cell r="BC32">
            <v>3366</v>
          </cell>
          <cell r="BR32">
            <v>8185</v>
          </cell>
          <cell r="CM32">
            <v>71</v>
          </cell>
          <cell r="DH32">
            <v>0</v>
          </cell>
        </row>
        <row r="33">
          <cell r="E33">
            <v>1413</v>
          </cell>
          <cell r="AD33">
            <v>541</v>
          </cell>
          <cell r="BC33">
            <v>46</v>
          </cell>
          <cell r="BR33">
            <v>1459</v>
          </cell>
          <cell r="CM33">
            <v>541</v>
          </cell>
          <cell r="DH33">
            <v>0</v>
          </cell>
        </row>
        <row r="34">
          <cell r="E34">
            <v>3705</v>
          </cell>
          <cell r="AD34">
            <v>1190</v>
          </cell>
          <cell r="BC34">
            <v>523</v>
          </cell>
          <cell r="BR34">
            <v>4228</v>
          </cell>
          <cell r="CM34">
            <v>1190</v>
          </cell>
          <cell r="DH34">
            <v>0</v>
          </cell>
        </row>
        <row r="35">
          <cell r="E35">
            <v>2057</v>
          </cell>
          <cell r="AD35">
            <v>592</v>
          </cell>
          <cell r="BC35">
            <v>137</v>
          </cell>
          <cell r="BR35">
            <v>2194</v>
          </cell>
          <cell r="CM35">
            <v>592</v>
          </cell>
          <cell r="DH35">
            <v>0</v>
          </cell>
        </row>
        <row r="36">
          <cell r="E36">
            <v>2387</v>
          </cell>
          <cell r="AD36">
            <v>1634</v>
          </cell>
          <cell r="BC36">
            <v>254</v>
          </cell>
          <cell r="BR36">
            <v>2605</v>
          </cell>
          <cell r="CM36">
            <v>1670</v>
          </cell>
          <cell r="DH36">
            <v>0</v>
          </cell>
        </row>
        <row r="37">
          <cell r="E37">
            <v>4518</v>
          </cell>
          <cell r="AD37">
            <v>992</v>
          </cell>
          <cell r="BC37">
            <v>47</v>
          </cell>
          <cell r="BR37">
            <v>4518</v>
          </cell>
          <cell r="CM37">
            <v>1039</v>
          </cell>
          <cell r="DH37">
            <v>0</v>
          </cell>
        </row>
        <row r="38">
          <cell r="E38">
            <v>3995</v>
          </cell>
          <cell r="AD38">
            <v>1219</v>
          </cell>
          <cell r="BC38">
            <v>121</v>
          </cell>
          <cell r="BR38">
            <v>4116</v>
          </cell>
          <cell r="CM38">
            <v>1219</v>
          </cell>
          <cell r="DH38">
            <v>0</v>
          </cell>
        </row>
        <row r="39">
          <cell r="E39">
            <v>3750</v>
          </cell>
          <cell r="AD39">
            <v>983</v>
          </cell>
          <cell r="BC39">
            <v>1216</v>
          </cell>
          <cell r="BR39">
            <v>4966</v>
          </cell>
          <cell r="CM39">
            <v>983</v>
          </cell>
          <cell r="DH39">
            <v>59</v>
          </cell>
        </row>
        <row r="40">
          <cell r="E40">
            <v>3078</v>
          </cell>
          <cell r="AD40">
            <v>1652</v>
          </cell>
          <cell r="BC40">
            <v>535</v>
          </cell>
          <cell r="BR40">
            <v>3583</v>
          </cell>
          <cell r="CM40">
            <v>1682</v>
          </cell>
          <cell r="DH40">
            <v>0</v>
          </cell>
        </row>
        <row r="41">
          <cell r="E41">
            <v>1354</v>
          </cell>
          <cell r="AD41">
            <v>630</v>
          </cell>
          <cell r="BC41">
            <v>18</v>
          </cell>
          <cell r="BR41">
            <v>1358</v>
          </cell>
          <cell r="CM41">
            <v>644</v>
          </cell>
          <cell r="DH41">
            <v>0</v>
          </cell>
        </row>
        <row r="42">
          <cell r="E42">
            <v>922</v>
          </cell>
          <cell r="AD42">
            <v>419</v>
          </cell>
          <cell r="BC42">
            <v>6</v>
          </cell>
          <cell r="BR42">
            <v>925</v>
          </cell>
          <cell r="CM42">
            <v>422</v>
          </cell>
          <cell r="DH42">
            <v>0</v>
          </cell>
        </row>
        <row r="43">
          <cell r="E43">
            <v>1513</v>
          </cell>
          <cell r="AD43">
            <v>444</v>
          </cell>
          <cell r="BC43">
            <v>7</v>
          </cell>
          <cell r="BR43">
            <v>1515</v>
          </cell>
          <cell r="CM43">
            <v>449</v>
          </cell>
          <cell r="DH43">
            <v>0</v>
          </cell>
        </row>
        <row r="44">
          <cell r="E44">
            <v>580</v>
          </cell>
          <cell r="AD44">
            <v>112</v>
          </cell>
          <cell r="BC44">
            <v>1</v>
          </cell>
          <cell r="BR44">
            <v>581</v>
          </cell>
          <cell r="CM44">
            <v>112</v>
          </cell>
          <cell r="DH44">
            <v>0</v>
          </cell>
        </row>
        <row r="45">
          <cell r="E45">
            <v>1263</v>
          </cell>
          <cell r="AD45">
            <v>762</v>
          </cell>
          <cell r="BC45">
            <v>70</v>
          </cell>
          <cell r="BR45">
            <v>1330</v>
          </cell>
          <cell r="CM45">
            <v>765</v>
          </cell>
          <cell r="DH45">
            <v>0</v>
          </cell>
        </row>
        <row r="46">
          <cell r="E46">
            <v>1088</v>
          </cell>
          <cell r="AD46">
            <v>408</v>
          </cell>
          <cell r="BC46">
            <v>4</v>
          </cell>
          <cell r="BR46">
            <v>1092</v>
          </cell>
          <cell r="CM46">
            <v>408</v>
          </cell>
          <cell r="DH46">
            <v>0</v>
          </cell>
        </row>
        <row r="47">
          <cell r="E47">
            <v>253</v>
          </cell>
          <cell r="AD47">
            <v>56</v>
          </cell>
          <cell r="BC47">
            <v>1</v>
          </cell>
          <cell r="BR47">
            <v>254</v>
          </cell>
          <cell r="CM47">
            <v>56</v>
          </cell>
          <cell r="DH47">
            <v>0</v>
          </cell>
        </row>
        <row r="48">
          <cell r="E48">
            <v>2950</v>
          </cell>
          <cell r="AD48">
            <v>1195</v>
          </cell>
          <cell r="BC48">
            <v>67</v>
          </cell>
          <cell r="BR48">
            <v>3009</v>
          </cell>
          <cell r="CM48">
            <v>1203</v>
          </cell>
          <cell r="DH48">
            <v>0</v>
          </cell>
        </row>
        <row r="49">
          <cell r="E49">
            <v>445</v>
          </cell>
          <cell r="AD49">
            <v>0</v>
          </cell>
          <cell r="BC49">
            <v>97</v>
          </cell>
          <cell r="BR49">
            <v>542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509800</v>
          </cell>
          <cell r="G7">
            <v>27529</v>
          </cell>
          <cell r="H7">
            <v>293</v>
          </cell>
          <cell r="I7">
            <v>0</v>
          </cell>
          <cell r="J7">
            <v>0</v>
          </cell>
          <cell r="K7">
            <v>16917</v>
          </cell>
          <cell r="L7">
            <v>33009</v>
          </cell>
          <cell r="M7">
            <v>557</v>
          </cell>
          <cell r="N7">
            <v>7551</v>
          </cell>
          <cell r="AA7">
            <v>7551</v>
          </cell>
          <cell r="AB7">
            <v>37143</v>
          </cell>
          <cell r="AC7">
            <v>5485</v>
          </cell>
        </row>
        <row r="8">
          <cell r="E8">
            <v>116515</v>
          </cell>
          <cell r="G8">
            <v>7858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5561</v>
          </cell>
          <cell r="M8">
            <v>0</v>
          </cell>
          <cell r="N8">
            <v>0</v>
          </cell>
          <cell r="AA8">
            <v>0</v>
          </cell>
          <cell r="AB8">
            <v>14724</v>
          </cell>
          <cell r="AC8">
            <v>0</v>
          </cell>
        </row>
        <row r="9">
          <cell r="E9">
            <v>43410</v>
          </cell>
          <cell r="G9">
            <v>3029</v>
          </cell>
          <cell r="H9">
            <v>15</v>
          </cell>
          <cell r="I9">
            <v>0</v>
          </cell>
          <cell r="J9">
            <v>0</v>
          </cell>
          <cell r="K9">
            <v>13</v>
          </cell>
          <cell r="L9">
            <v>495</v>
          </cell>
          <cell r="M9">
            <v>0</v>
          </cell>
          <cell r="N9">
            <v>1675</v>
          </cell>
          <cell r="AA9">
            <v>1675</v>
          </cell>
          <cell r="AB9">
            <v>328</v>
          </cell>
          <cell r="AC9">
            <v>214</v>
          </cell>
        </row>
        <row r="10">
          <cell r="E10">
            <v>22479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6837</v>
          </cell>
          <cell r="M10">
            <v>0</v>
          </cell>
          <cell r="N10">
            <v>0</v>
          </cell>
          <cell r="AA10">
            <v>0</v>
          </cell>
          <cell r="AB10">
            <v>1989</v>
          </cell>
          <cell r="AC10">
            <v>3516</v>
          </cell>
        </row>
        <row r="11">
          <cell r="E11">
            <v>33027</v>
          </cell>
          <cell r="G11">
            <v>0</v>
          </cell>
          <cell r="H11">
            <v>115</v>
          </cell>
          <cell r="I11">
            <v>0</v>
          </cell>
          <cell r="J11">
            <v>0</v>
          </cell>
          <cell r="K11">
            <v>21</v>
          </cell>
          <cell r="L11">
            <v>1211</v>
          </cell>
          <cell r="M11">
            <v>0</v>
          </cell>
          <cell r="N11">
            <v>0</v>
          </cell>
          <cell r="AA11">
            <v>0</v>
          </cell>
          <cell r="AB11">
            <v>2473</v>
          </cell>
          <cell r="AC11">
            <v>0</v>
          </cell>
        </row>
        <row r="12">
          <cell r="E12">
            <v>24145</v>
          </cell>
          <cell r="G12">
            <v>3912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813</v>
          </cell>
          <cell r="M12">
            <v>0</v>
          </cell>
          <cell r="N12">
            <v>0</v>
          </cell>
          <cell r="AA12">
            <v>0</v>
          </cell>
          <cell r="AB12">
            <v>1296</v>
          </cell>
          <cell r="AC12">
            <v>0</v>
          </cell>
        </row>
        <row r="13">
          <cell r="E13">
            <v>20798</v>
          </cell>
          <cell r="G13">
            <v>2818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863</v>
          </cell>
          <cell r="M13">
            <v>0</v>
          </cell>
          <cell r="N13">
            <v>0</v>
          </cell>
          <cell r="AA13">
            <v>0</v>
          </cell>
          <cell r="AB13">
            <v>2356</v>
          </cell>
          <cell r="AC13">
            <v>0</v>
          </cell>
        </row>
        <row r="14">
          <cell r="E14">
            <v>5585</v>
          </cell>
          <cell r="G14">
            <v>776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197</v>
          </cell>
          <cell r="M14">
            <v>0</v>
          </cell>
          <cell r="N14">
            <v>0</v>
          </cell>
          <cell r="AA14">
            <v>0</v>
          </cell>
          <cell r="AB14">
            <v>300</v>
          </cell>
          <cell r="AC14">
            <v>0</v>
          </cell>
        </row>
        <row r="15">
          <cell r="E15">
            <v>10429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398</v>
          </cell>
          <cell r="M15">
            <v>0</v>
          </cell>
          <cell r="N15">
            <v>1393</v>
          </cell>
          <cell r="AA15">
            <v>1393</v>
          </cell>
          <cell r="AB15">
            <v>903</v>
          </cell>
          <cell r="AC15">
            <v>0</v>
          </cell>
        </row>
        <row r="16">
          <cell r="E16">
            <v>15020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533</v>
          </cell>
          <cell r="L16">
            <v>1975</v>
          </cell>
          <cell r="M16">
            <v>0</v>
          </cell>
          <cell r="N16">
            <v>0</v>
          </cell>
          <cell r="AA16">
            <v>0</v>
          </cell>
          <cell r="AB16">
            <v>751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12128</v>
          </cell>
          <cell r="L17">
            <v>1425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739</v>
          </cell>
        </row>
        <row r="18">
          <cell r="E18">
            <v>13216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662</v>
          </cell>
          <cell r="M18">
            <v>0</v>
          </cell>
          <cell r="N18">
            <v>320</v>
          </cell>
          <cell r="AA18">
            <v>320</v>
          </cell>
          <cell r="AB18">
            <v>0</v>
          </cell>
          <cell r="AC18">
            <v>0</v>
          </cell>
        </row>
        <row r="19">
          <cell r="E19">
            <v>16748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1018</v>
          </cell>
          <cell r="AA19">
            <v>1018</v>
          </cell>
          <cell r="AB19">
            <v>2127</v>
          </cell>
          <cell r="AC19">
            <v>0</v>
          </cell>
        </row>
        <row r="20">
          <cell r="E20">
            <v>37057</v>
          </cell>
          <cell r="G20">
            <v>3460</v>
          </cell>
          <cell r="H20">
            <v>0</v>
          </cell>
          <cell r="I20">
            <v>0</v>
          </cell>
          <cell r="J20">
            <v>0</v>
          </cell>
          <cell r="K20">
            <v>3807</v>
          </cell>
          <cell r="L20">
            <v>1245</v>
          </cell>
          <cell r="M20">
            <v>0</v>
          </cell>
          <cell r="N20">
            <v>123</v>
          </cell>
          <cell r="AA20">
            <v>123</v>
          </cell>
          <cell r="AB20">
            <v>394</v>
          </cell>
          <cell r="AC20">
            <v>0</v>
          </cell>
        </row>
        <row r="21">
          <cell r="E21">
            <v>23578</v>
          </cell>
          <cell r="G21">
            <v>0</v>
          </cell>
          <cell r="H21">
            <v>36</v>
          </cell>
          <cell r="I21">
            <v>0</v>
          </cell>
          <cell r="J21">
            <v>0</v>
          </cell>
          <cell r="K21">
            <v>0</v>
          </cell>
          <cell r="L21">
            <v>1556</v>
          </cell>
          <cell r="M21">
            <v>0</v>
          </cell>
          <cell r="N21">
            <v>194</v>
          </cell>
          <cell r="AA21">
            <v>194</v>
          </cell>
          <cell r="AB21">
            <v>1430</v>
          </cell>
          <cell r="AC21">
            <v>0</v>
          </cell>
        </row>
        <row r="22">
          <cell r="E22">
            <v>5542</v>
          </cell>
          <cell r="G22">
            <v>506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629</v>
          </cell>
          <cell r="AC22">
            <v>85</v>
          </cell>
        </row>
        <row r="23">
          <cell r="E23">
            <v>12231</v>
          </cell>
          <cell r="G23">
            <v>608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385</v>
          </cell>
          <cell r="M23">
            <v>0</v>
          </cell>
          <cell r="N23">
            <v>0</v>
          </cell>
          <cell r="AA23">
            <v>0</v>
          </cell>
          <cell r="AB23">
            <v>398</v>
          </cell>
          <cell r="AC23">
            <v>51</v>
          </cell>
        </row>
        <row r="24">
          <cell r="E24">
            <v>5635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996</v>
          </cell>
          <cell r="M24">
            <v>0</v>
          </cell>
          <cell r="N24">
            <v>77</v>
          </cell>
          <cell r="AA24">
            <v>77</v>
          </cell>
          <cell r="AB24">
            <v>693</v>
          </cell>
          <cell r="AC24">
            <v>0</v>
          </cell>
        </row>
        <row r="25">
          <cell r="E25">
            <v>8384</v>
          </cell>
          <cell r="G25">
            <v>231</v>
          </cell>
          <cell r="H25">
            <v>0</v>
          </cell>
          <cell r="I25">
            <v>0</v>
          </cell>
          <cell r="J25">
            <v>0</v>
          </cell>
          <cell r="K25">
            <v>70</v>
          </cell>
          <cell r="L25">
            <v>490</v>
          </cell>
          <cell r="M25">
            <v>0</v>
          </cell>
          <cell r="N25">
            <v>0</v>
          </cell>
          <cell r="AA25">
            <v>0</v>
          </cell>
          <cell r="AB25">
            <v>618</v>
          </cell>
          <cell r="AC25">
            <v>0</v>
          </cell>
        </row>
        <row r="26">
          <cell r="E26">
            <v>9578</v>
          </cell>
          <cell r="G26">
            <v>0</v>
          </cell>
          <cell r="H26">
            <v>52</v>
          </cell>
          <cell r="I26">
            <v>0</v>
          </cell>
          <cell r="J26">
            <v>0</v>
          </cell>
          <cell r="K26">
            <v>0</v>
          </cell>
          <cell r="L26">
            <v>1964</v>
          </cell>
          <cell r="M26">
            <v>0</v>
          </cell>
          <cell r="N26">
            <v>658</v>
          </cell>
          <cell r="AA26">
            <v>658</v>
          </cell>
          <cell r="AB26">
            <v>654</v>
          </cell>
          <cell r="AC26">
            <v>6</v>
          </cell>
        </row>
        <row r="27">
          <cell r="E27">
            <v>8880</v>
          </cell>
          <cell r="G27">
            <v>205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504</v>
          </cell>
          <cell r="M27">
            <v>255</v>
          </cell>
          <cell r="N27">
            <v>0</v>
          </cell>
          <cell r="AA27">
            <v>0</v>
          </cell>
          <cell r="AB27">
            <v>1033</v>
          </cell>
          <cell r="AC27">
            <v>255</v>
          </cell>
        </row>
        <row r="28">
          <cell r="E28">
            <v>6662</v>
          </cell>
          <cell r="G28">
            <v>624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727</v>
          </cell>
          <cell r="M28">
            <v>0</v>
          </cell>
          <cell r="N28">
            <v>398</v>
          </cell>
          <cell r="AA28">
            <v>398</v>
          </cell>
          <cell r="AB28">
            <v>314</v>
          </cell>
          <cell r="AC28">
            <v>44</v>
          </cell>
        </row>
        <row r="29">
          <cell r="E29">
            <v>8094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914</v>
          </cell>
          <cell r="M29">
            <v>60</v>
          </cell>
          <cell r="N29">
            <v>0</v>
          </cell>
          <cell r="AA29">
            <v>0</v>
          </cell>
          <cell r="AB29">
            <v>234</v>
          </cell>
          <cell r="AC29">
            <v>60</v>
          </cell>
        </row>
        <row r="30">
          <cell r="E30">
            <v>6843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534</v>
          </cell>
          <cell r="M30">
            <v>118</v>
          </cell>
          <cell r="N30">
            <v>0</v>
          </cell>
          <cell r="AA30">
            <v>0</v>
          </cell>
          <cell r="AB30">
            <v>187</v>
          </cell>
          <cell r="AC30">
            <v>118</v>
          </cell>
        </row>
        <row r="31">
          <cell r="E31">
            <v>6485</v>
          </cell>
          <cell r="G31">
            <v>857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46</v>
          </cell>
          <cell r="M31">
            <v>0</v>
          </cell>
          <cell r="N31">
            <v>828</v>
          </cell>
          <cell r="AA31">
            <v>828</v>
          </cell>
          <cell r="AB31">
            <v>560</v>
          </cell>
          <cell r="AC31">
            <v>57</v>
          </cell>
        </row>
        <row r="32">
          <cell r="E32">
            <v>6938</v>
          </cell>
          <cell r="G32">
            <v>633</v>
          </cell>
          <cell r="H32">
            <v>28</v>
          </cell>
          <cell r="I32">
            <v>0</v>
          </cell>
          <cell r="J32">
            <v>0</v>
          </cell>
          <cell r="K32">
            <v>0</v>
          </cell>
          <cell r="L32">
            <v>386</v>
          </cell>
          <cell r="M32">
            <v>0</v>
          </cell>
          <cell r="N32">
            <v>23</v>
          </cell>
          <cell r="AA32">
            <v>23</v>
          </cell>
          <cell r="AB32">
            <v>762</v>
          </cell>
          <cell r="AC32">
            <v>48</v>
          </cell>
        </row>
        <row r="33">
          <cell r="E33">
            <v>1508</v>
          </cell>
          <cell r="G33">
            <v>211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118</v>
          </cell>
          <cell r="AC33">
            <v>15</v>
          </cell>
        </row>
        <row r="34">
          <cell r="E34">
            <v>4470</v>
          </cell>
          <cell r="G34">
            <v>396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258</v>
          </cell>
          <cell r="M34">
            <v>0</v>
          </cell>
          <cell r="N34">
            <v>294</v>
          </cell>
          <cell r="AA34">
            <v>294</v>
          </cell>
          <cell r="AB34">
            <v>145</v>
          </cell>
          <cell r="AC34">
            <v>28</v>
          </cell>
        </row>
        <row r="35">
          <cell r="E35">
            <v>1955</v>
          </cell>
          <cell r="G35">
            <v>256</v>
          </cell>
          <cell r="H35">
            <v>47</v>
          </cell>
          <cell r="I35">
            <v>0</v>
          </cell>
          <cell r="J35">
            <v>0</v>
          </cell>
          <cell r="K35">
            <v>0</v>
          </cell>
          <cell r="L35">
            <v>28</v>
          </cell>
          <cell r="M35">
            <v>0</v>
          </cell>
          <cell r="N35">
            <v>57</v>
          </cell>
          <cell r="AA35">
            <v>57</v>
          </cell>
          <cell r="AB35">
            <v>64</v>
          </cell>
          <cell r="AC35">
            <v>18</v>
          </cell>
        </row>
        <row r="36">
          <cell r="E36">
            <v>3495</v>
          </cell>
          <cell r="G36">
            <v>504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164</v>
          </cell>
          <cell r="AA36">
            <v>164</v>
          </cell>
          <cell r="AB36">
            <v>114</v>
          </cell>
          <cell r="AC36">
            <v>36</v>
          </cell>
        </row>
        <row r="37">
          <cell r="E37">
            <v>4328</v>
          </cell>
          <cell r="G37">
            <v>11</v>
          </cell>
          <cell r="H37">
            <v>0</v>
          </cell>
          <cell r="I37">
            <v>0</v>
          </cell>
          <cell r="J37">
            <v>0</v>
          </cell>
          <cell r="K37">
            <v>300</v>
          </cell>
          <cell r="L37">
            <v>793</v>
          </cell>
          <cell r="M37">
            <v>124</v>
          </cell>
          <cell r="N37">
            <v>1</v>
          </cell>
          <cell r="AA37">
            <v>1</v>
          </cell>
          <cell r="AB37">
            <v>0</v>
          </cell>
          <cell r="AC37">
            <v>132</v>
          </cell>
        </row>
        <row r="38">
          <cell r="E38">
            <v>4347</v>
          </cell>
          <cell r="G38">
            <v>634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141</v>
          </cell>
          <cell r="AC38">
            <v>63</v>
          </cell>
        </row>
        <row r="39">
          <cell r="E39">
            <v>4750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105</v>
          </cell>
          <cell r="AA39">
            <v>105</v>
          </cell>
          <cell r="AB39">
            <v>155</v>
          </cell>
          <cell r="AC39">
            <v>0</v>
          </cell>
        </row>
        <row r="40">
          <cell r="E40">
            <v>4658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45</v>
          </cell>
          <cell r="L40">
            <v>517</v>
          </cell>
          <cell r="M40">
            <v>0</v>
          </cell>
          <cell r="N40">
            <v>6</v>
          </cell>
          <cell r="AA40">
            <v>6</v>
          </cell>
          <cell r="AB40">
            <v>152</v>
          </cell>
          <cell r="AC40">
            <v>0</v>
          </cell>
        </row>
        <row r="41">
          <cell r="E41">
            <v>1885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103</v>
          </cell>
          <cell r="M41">
            <v>0</v>
          </cell>
          <cell r="N41">
            <v>13</v>
          </cell>
          <cell r="AA41">
            <v>13</v>
          </cell>
          <cell r="AB41">
            <v>83</v>
          </cell>
          <cell r="AC41">
            <v>0</v>
          </cell>
        </row>
        <row r="42">
          <cell r="E42">
            <v>1265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70</v>
          </cell>
          <cell r="M42">
            <v>0</v>
          </cell>
          <cell r="N42">
            <v>12</v>
          </cell>
          <cell r="AA42">
            <v>12</v>
          </cell>
          <cell r="AB42">
            <v>91</v>
          </cell>
          <cell r="AC42">
            <v>0</v>
          </cell>
        </row>
        <row r="43">
          <cell r="E43">
            <v>1751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198</v>
          </cell>
          <cell r="M43">
            <v>0</v>
          </cell>
          <cell r="N43">
            <v>15</v>
          </cell>
          <cell r="AA43">
            <v>15</v>
          </cell>
          <cell r="AB43">
            <v>145</v>
          </cell>
          <cell r="AC43">
            <v>0</v>
          </cell>
        </row>
        <row r="44">
          <cell r="E44">
            <v>601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89</v>
          </cell>
          <cell r="M44">
            <v>0</v>
          </cell>
          <cell r="N44">
            <v>3</v>
          </cell>
          <cell r="AA44">
            <v>3</v>
          </cell>
          <cell r="AB44">
            <v>58</v>
          </cell>
          <cell r="AC44">
            <v>0</v>
          </cell>
        </row>
        <row r="45">
          <cell r="E45">
            <v>1811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194</v>
          </cell>
          <cell r="M45">
            <v>0</v>
          </cell>
          <cell r="N45">
            <v>81</v>
          </cell>
          <cell r="AA45">
            <v>81</v>
          </cell>
          <cell r="AB45">
            <v>174</v>
          </cell>
          <cell r="AC45">
            <v>0</v>
          </cell>
        </row>
        <row r="46">
          <cell r="E46">
            <v>1328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150</v>
          </cell>
          <cell r="M46">
            <v>0</v>
          </cell>
          <cell r="N46">
            <v>16</v>
          </cell>
          <cell r="AA46">
            <v>16</v>
          </cell>
          <cell r="AB46">
            <v>129</v>
          </cell>
          <cell r="AC46">
            <v>0</v>
          </cell>
        </row>
        <row r="47">
          <cell r="E47">
            <v>248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57</v>
          </cell>
          <cell r="M47">
            <v>0</v>
          </cell>
          <cell r="N47">
            <v>5</v>
          </cell>
          <cell r="AA47">
            <v>5</v>
          </cell>
          <cell r="AB47">
            <v>25</v>
          </cell>
          <cell r="AC47">
            <v>0</v>
          </cell>
        </row>
        <row r="48">
          <cell r="E48">
            <v>3727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323</v>
          </cell>
          <cell r="M48">
            <v>0</v>
          </cell>
          <cell r="N48">
            <v>68</v>
          </cell>
          <cell r="AA48">
            <v>68</v>
          </cell>
          <cell r="AB48">
            <v>357</v>
          </cell>
          <cell r="AC48">
            <v>0</v>
          </cell>
        </row>
        <row r="49">
          <cell r="E49">
            <v>394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45</v>
          </cell>
          <cell r="M49">
            <v>0</v>
          </cell>
          <cell r="N49">
            <v>4</v>
          </cell>
          <cell r="AA49">
            <v>4</v>
          </cell>
          <cell r="AB49">
            <v>39</v>
          </cell>
          <cell r="AC49">
            <v>0</v>
          </cell>
        </row>
      </sheetData>
      <sheetData sheetId="4">
        <row r="7">
          <cell r="D7">
            <v>118120</v>
          </cell>
          <cell r="R7">
            <v>7486</v>
          </cell>
          <cell r="T7">
            <v>56</v>
          </cell>
          <cell r="U7">
            <v>0</v>
          </cell>
          <cell r="V7">
            <v>2751</v>
          </cell>
          <cell r="Y7">
            <v>18040</v>
          </cell>
          <cell r="BO7">
            <v>35941</v>
          </cell>
        </row>
        <row r="8">
          <cell r="D8">
            <v>16978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3731</v>
          </cell>
          <cell r="BO8">
            <v>6665</v>
          </cell>
        </row>
        <row r="9">
          <cell r="D9">
            <v>10924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1624</v>
          </cell>
          <cell r="BO9">
            <v>3343</v>
          </cell>
        </row>
        <row r="10">
          <cell r="D10">
            <v>5247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855</v>
          </cell>
          <cell r="BO10">
            <v>1310</v>
          </cell>
        </row>
        <row r="11">
          <cell r="D11">
            <v>8148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1292</v>
          </cell>
          <cell r="BO11">
            <v>2104</v>
          </cell>
        </row>
        <row r="12">
          <cell r="D12">
            <v>5036</v>
          </cell>
          <cell r="R12">
            <v>0</v>
          </cell>
          <cell r="T12">
            <v>0</v>
          </cell>
          <cell r="U12">
            <v>0</v>
          </cell>
          <cell r="V12">
            <v>943</v>
          </cell>
          <cell r="Y12">
            <v>0</v>
          </cell>
          <cell r="BO12">
            <v>1487</v>
          </cell>
        </row>
        <row r="13">
          <cell r="D13">
            <v>4800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83</v>
          </cell>
          <cell r="BO13">
            <v>3061</v>
          </cell>
        </row>
        <row r="14">
          <cell r="D14">
            <v>1129</v>
          </cell>
          <cell r="R14">
            <v>0</v>
          </cell>
          <cell r="T14">
            <v>0</v>
          </cell>
          <cell r="U14">
            <v>0</v>
          </cell>
          <cell r="V14">
            <v>218</v>
          </cell>
          <cell r="Y14">
            <v>0</v>
          </cell>
          <cell r="BO14">
            <v>326</v>
          </cell>
        </row>
        <row r="15">
          <cell r="D15">
            <v>1956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868</v>
          </cell>
          <cell r="BO15">
            <v>690</v>
          </cell>
        </row>
        <row r="16">
          <cell r="D16">
            <v>3892</v>
          </cell>
          <cell r="R16">
            <v>533</v>
          </cell>
          <cell r="T16">
            <v>0</v>
          </cell>
          <cell r="U16">
            <v>0</v>
          </cell>
          <cell r="V16">
            <v>0</v>
          </cell>
          <cell r="Y16">
            <v>713</v>
          </cell>
          <cell r="BO16">
            <v>671</v>
          </cell>
        </row>
        <row r="17">
          <cell r="D17">
            <v>9054</v>
          </cell>
          <cell r="R17">
            <v>6953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1186</v>
          </cell>
        </row>
        <row r="18">
          <cell r="D18">
            <v>3120</v>
          </cell>
          <cell r="R18">
            <v>0</v>
          </cell>
          <cell r="T18">
            <v>0</v>
          </cell>
          <cell r="U18">
            <v>0</v>
          </cell>
          <cell r="V18">
            <v>198</v>
          </cell>
          <cell r="Y18">
            <v>31</v>
          </cell>
          <cell r="BO18">
            <v>2331</v>
          </cell>
        </row>
        <row r="19">
          <cell r="D19">
            <v>2399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1483</v>
          </cell>
          <cell r="BO19">
            <v>916</v>
          </cell>
        </row>
        <row r="20">
          <cell r="D20">
            <v>12165</v>
          </cell>
          <cell r="R20">
            <v>0</v>
          </cell>
          <cell r="T20">
            <v>0</v>
          </cell>
          <cell r="U20">
            <v>0</v>
          </cell>
          <cell r="V20">
            <v>904</v>
          </cell>
          <cell r="Y20">
            <v>1315</v>
          </cell>
          <cell r="BO20">
            <v>2214</v>
          </cell>
        </row>
        <row r="21">
          <cell r="D21">
            <v>4051</v>
          </cell>
          <cell r="R21">
            <v>0</v>
          </cell>
          <cell r="T21">
            <v>0</v>
          </cell>
          <cell r="U21">
            <v>0</v>
          </cell>
          <cell r="V21">
            <v>355</v>
          </cell>
          <cell r="Y21">
            <v>385</v>
          </cell>
          <cell r="BO21">
            <v>1888</v>
          </cell>
        </row>
        <row r="22">
          <cell r="D22">
            <v>868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380</v>
          </cell>
          <cell r="BO22">
            <v>394</v>
          </cell>
        </row>
        <row r="23">
          <cell r="D23">
            <v>2291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585</v>
          </cell>
          <cell r="BO23">
            <v>269</v>
          </cell>
        </row>
        <row r="24">
          <cell r="D24">
            <v>1508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551</v>
          </cell>
        </row>
        <row r="25">
          <cell r="D25">
            <v>1788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653</v>
          </cell>
          <cell r="BO25">
            <v>344</v>
          </cell>
        </row>
        <row r="26">
          <cell r="D26">
            <v>2260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143</v>
          </cell>
          <cell r="BO26">
            <v>0</v>
          </cell>
        </row>
        <row r="27">
          <cell r="D27">
            <v>1417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114</v>
          </cell>
          <cell r="BO27">
            <v>797</v>
          </cell>
        </row>
        <row r="28">
          <cell r="D28">
            <v>1777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834</v>
          </cell>
        </row>
        <row r="29">
          <cell r="D29">
            <v>2129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0</v>
          </cell>
          <cell r="BO29">
            <v>0</v>
          </cell>
        </row>
        <row r="30">
          <cell r="D30">
            <v>2722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881</v>
          </cell>
          <cell r="BO30">
            <v>317</v>
          </cell>
        </row>
        <row r="31">
          <cell r="D31">
            <v>1438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337</v>
          </cell>
          <cell r="BO31">
            <v>791</v>
          </cell>
        </row>
        <row r="32">
          <cell r="D32">
            <v>1272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194</v>
          </cell>
          <cell r="BO32">
            <v>522</v>
          </cell>
        </row>
        <row r="33">
          <cell r="D33">
            <v>438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256</v>
          </cell>
          <cell r="BO33">
            <v>115</v>
          </cell>
        </row>
        <row r="34">
          <cell r="D34">
            <v>858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145</v>
          </cell>
        </row>
        <row r="35">
          <cell r="D35">
            <v>765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357</v>
          </cell>
          <cell r="BO35">
            <v>126</v>
          </cell>
        </row>
        <row r="36">
          <cell r="D36">
            <v>694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112</v>
          </cell>
          <cell r="BO36">
            <v>299</v>
          </cell>
        </row>
        <row r="37">
          <cell r="D37">
            <v>1456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437</v>
          </cell>
        </row>
        <row r="38">
          <cell r="D38">
            <v>354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354</v>
          </cell>
          <cell r="BO38">
            <v>0</v>
          </cell>
        </row>
        <row r="39">
          <cell r="D39">
            <v>1214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1094</v>
          </cell>
          <cell r="BO39">
            <v>120</v>
          </cell>
        </row>
        <row r="40">
          <cell r="D40">
            <v>1044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105</v>
          </cell>
        </row>
        <row r="41">
          <cell r="D41">
            <v>286</v>
          </cell>
          <cell r="R41">
            <v>0</v>
          </cell>
          <cell r="T41">
            <v>0</v>
          </cell>
          <cell r="U41">
            <v>0</v>
          </cell>
          <cell r="V41">
            <v>28</v>
          </cell>
          <cell r="Y41">
            <v>1</v>
          </cell>
          <cell r="BO41">
            <v>84</v>
          </cell>
        </row>
        <row r="42">
          <cell r="D42">
            <v>178</v>
          </cell>
          <cell r="R42">
            <v>0</v>
          </cell>
          <cell r="T42">
            <v>0</v>
          </cell>
          <cell r="U42">
            <v>0</v>
          </cell>
          <cell r="V42">
            <v>19</v>
          </cell>
          <cell r="Y42">
            <v>0</v>
          </cell>
          <cell r="BO42">
            <v>77</v>
          </cell>
        </row>
        <row r="43">
          <cell r="D43">
            <v>433</v>
          </cell>
          <cell r="R43">
            <v>0</v>
          </cell>
          <cell r="T43">
            <v>0</v>
          </cell>
          <cell r="U43">
            <v>0</v>
          </cell>
          <cell r="V43">
            <v>26</v>
          </cell>
          <cell r="Y43">
            <v>0</v>
          </cell>
          <cell r="BO43">
            <v>255</v>
          </cell>
        </row>
        <row r="44">
          <cell r="D44">
            <v>214</v>
          </cell>
          <cell r="R44">
            <v>0</v>
          </cell>
          <cell r="T44">
            <v>0</v>
          </cell>
          <cell r="U44">
            <v>0</v>
          </cell>
          <cell r="V44">
            <v>9</v>
          </cell>
          <cell r="Y44">
            <v>0</v>
          </cell>
          <cell r="BO44">
            <v>144</v>
          </cell>
        </row>
        <row r="45">
          <cell r="D45">
            <v>420</v>
          </cell>
          <cell r="R45">
            <v>0</v>
          </cell>
          <cell r="T45">
            <v>0</v>
          </cell>
          <cell r="U45">
            <v>0</v>
          </cell>
          <cell r="V45">
            <v>27</v>
          </cell>
          <cell r="Y45">
            <v>0</v>
          </cell>
          <cell r="BO45">
            <v>285</v>
          </cell>
        </row>
        <row r="46">
          <cell r="D46">
            <v>382</v>
          </cell>
          <cell r="R46">
            <v>0</v>
          </cell>
          <cell r="T46">
            <v>0</v>
          </cell>
          <cell r="U46">
            <v>0</v>
          </cell>
          <cell r="V46">
            <v>20</v>
          </cell>
          <cell r="Y46">
            <v>6</v>
          </cell>
          <cell r="BO46">
            <v>263</v>
          </cell>
        </row>
        <row r="47">
          <cell r="D47">
            <v>162</v>
          </cell>
          <cell r="R47">
            <v>0</v>
          </cell>
          <cell r="T47">
            <v>0</v>
          </cell>
          <cell r="U47">
            <v>0</v>
          </cell>
          <cell r="V47">
            <v>4</v>
          </cell>
          <cell r="Y47">
            <v>0</v>
          </cell>
          <cell r="BO47">
            <v>116</v>
          </cell>
        </row>
        <row r="48">
          <cell r="D48">
            <v>673</v>
          </cell>
          <cell r="R48">
            <v>0</v>
          </cell>
          <cell r="T48">
            <v>56</v>
          </cell>
          <cell r="U48">
            <v>0</v>
          </cell>
          <cell r="V48">
            <v>0</v>
          </cell>
          <cell r="Y48">
            <v>94</v>
          </cell>
          <cell r="BO48">
            <v>323</v>
          </cell>
        </row>
        <row r="49">
          <cell r="D49">
            <v>180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99</v>
          </cell>
          <cell r="BO49">
            <v>36</v>
          </cell>
        </row>
      </sheetData>
      <sheetData sheetId="5">
        <row r="7">
          <cell r="Y7">
            <v>23691</v>
          </cell>
          <cell r="AT7">
            <v>4704</v>
          </cell>
          <cell r="BO7">
            <v>184</v>
          </cell>
          <cell r="CJ7">
            <v>0</v>
          </cell>
          <cell r="DE7">
            <v>0</v>
          </cell>
          <cell r="DZ7">
            <v>9774</v>
          </cell>
          <cell r="EU7">
            <v>25786</v>
          </cell>
        </row>
        <row r="8">
          <cell r="Y8">
            <v>740</v>
          </cell>
          <cell r="AT8">
            <v>1003</v>
          </cell>
          <cell r="BO8">
            <v>0</v>
          </cell>
          <cell r="CJ8">
            <v>0</v>
          </cell>
          <cell r="DE8">
            <v>0</v>
          </cell>
          <cell r="DZ8">
            <v>0</v>
          </cell>
          <cell r="EU8">
            <v>4839</v>
          </cell>
        </row>
        <row r="9">
          <cell r="Y9">
            <v>4764</v>
          </cell>
          <cell r="AT9">
            <v>716</v>
          </cell>
          <cell r="BO9">
            <v>3</v>
          </cell>
          <cell r="CJ9">
            <v>0</v>
          </cell>
          <cell r="DE9">
            <v>0</v>
          </cell>
          <cell r="DZ9">
            <v>13</v>
          </cell>
          <cell r="EU9">
            <v>461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3082</v>
          </cell>
        </row>
        <row r="11">
          <cell r="Y11">
            <v>3502</v>
          </cell>
          <cell r="AT11">
            <v>0</v>
          </cell>
          <cell r="BO11">
            <v>18</v>
          </cell>
          <cell r="CJ11">
            <v>0</v>
          </cell>
          <cell r="DE11">
            <v>0</v>
          </cell>
          <cell r="DZ11">
            <v>21</v>
          </cell>
          <cell r="EU11">
            <v>1211</v>
          </cell>
        </row>
        <row r="12">
          <cell r="Y12">
            <v>2120</v>
          </cell>
          <cell r="AT12">
            <v>725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704</v>
          </cell>
        </row>
        <row r="13">
          <cell r="Y13">
            <v>290</v>
          </cell>
          <cell r="AT13">
            <v>503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863</v>
          </cell>
        </row>
        <row r="14">
          <cell r="Y14">
            <v>490</v>
          </cell>
          <cell r="AT14">
            <v>140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173</v>
          </cell>
        </row>
        <row r="15">
          <cell r="Y15">
            <v>0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398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533</v>
          </cell>
          <cell r="EU16">
            <v>1975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6953</v>
          </cell>
          <cell r="EU17">
            <v>915</v>
          </cell>
        </row>
        <row r="18">
          <cell r="Y18">
            <v>408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350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4723</v>
          </cell>
          <cell r="AT20">
            <v>529</v>
          </cell>
          <cell r="BO20">
            <v>0</v>
          </cell>
          <cell r="CJ20">
            <v>0</v>
          </cell>
          <cell r="DE20">
            <v>0</v>
          </cell>
          <cell r="DZ20">
            <v>2139</v>
          </cell>
          <cell r="EU20">
            <v>1245</v>
          </cell>
        </row>
        <row r="21">
          <cell r="Y21">
            <v>1007</v>
          </cell>
          <cell r="AT21">
            <v>0</v>
          </cell>
          <cell r="BO21">
            <v>36</v>
          </cell>
          <cell r="CJ21">
            <v>0</v>
          </cell>
          <cell r="DE21">
            <v>0</v>
          </cell>
          <cell r="DZ21">
            <v>0</v>
          </cell>
          <cell r="EU21">
            <v>735</v>
          </cell>
        </row>
        <row r="22">
          <cell r="Y22">
            <v>0</v>
          </cell>
          <cell r="AT22">
            <v>94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989</v>
          </cell>
          <cell r="AT23">
            <v>63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385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957</v>
          </cell>
        </row>
        <row r="25">
          <cell r="Y25">
            <v>0</v>
          </cell>
          <cell r="AT25">
            <v>231</v>
          </cell>
          <cell r="BO25">
            <v>0</v>
          </cell>
          <cell r="CJ25">
            <v>0</v>
          </cell>
          <cell r="DE25">
            <v>0</v>
          </cell>
          <cell r="DZ25">
            <v>70</v>
          </cell>
          <cell r="EU25">
            <v>490</v>
          </cell>
        </row>
        <row r="26">
          <cell r="Y26">
            <v>316</v>
          </cell>
          <cell r="AT26">
            <v>0</v>
          </cell>
          <cell r="BO26">
            <v>52</v>
          </cell>
          <cell r="CJ26">
            <v>0</v>
          </cell>
          <cell r="DE26">
            <v>0</v>
          </cell>
          <cell r="DZ26">
            <v>0</v>
          </cell>
          <cell r="EU26">
            <v>1749</v>
          </cell>
        </row>
        <row r="27">
          <cell r="Y27">
            <v>39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467</v>
          </cell>
        </row>
        <row r="28">
          <cell r="Y28">
            <v>69</v>
          </cell>
          <cell r="AT28">
            <v>147</v>
          </cell>
          <cell r="BO28">
            <v>0</v>
          </cell>
          <cell r="CJ28">
            <v>0</v>
          </cell>
          <cell r="DE28">
            <v>0</v>
          </cell>
          <cell r="DZ28">
            <v>0</v>
          </cell>
          <cell r="EU28">
            <v>727</v>
          </cell>
        </row>
        <row r="29">
          <cell r="Y29">
            <v>1215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914</v>
          </cell>
        </row>
        <row r="30">
          <cell r="Y30">
            <v>1010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514</v>
          </cell>
        </row>
        <row r="31">
          <cell r="Y31">
            <v>78</v>
          </cell>
          <cell r="AT31">
            <v>186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46</v>
          </cell>
        </row>
        <row r="32">
          <cell r="Y32">
            <v>0</v>
          </cell>
          <cell r="AT32">
            <v>161</v>
          </cell>
          <cell r="BO32">
            <v>28</v>
          </cell>
          <cell r="CJ32">
            <v>0</v>
          </cell>
          <cell r="DE32">
            <v>0</v>
          </cell>
          <cell r="DZ32">
            <v>0</v>
          </cell>
          <cell r="EU32">
            <v>367</v>
          </cell>
        </row>
        <row r="33">
          <cell r="Y33">
            <v>17</v>
          </cell>
          <cell r="AT33">
            <v>50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361</v>
          </cell>
          <cell r="AT34">
            <v>95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257</v>
          </cell>
        </row>
        <row r="35">
          <cell r="Y35">
            <v>146</v>
          </cell>
          <cell r="AT35">
            <v>61</v>
          </cell>
          <cell r="BO35">
            <v>47</v>
          </cell>
          <cell r="CJ35">
            <v>0</v>
          </cell>
          <cell r="DE35">
            <v>0</v>
          </cell>
          <cell r="DZ35">
            <v>0</v>
          </cell>
          <cell r="EU35">
            <v>28</v>
          </cell>
        </row>
        <row r="36">
          <cell r="Y36">
            <v>283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327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692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377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45</v>
          </cell>
          <cell r="EU40">
            <v>517</v>
          </cell>
        </row>
        <row r="41">
          <cell r="Y41">
            <v>137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64</v>
          </cell>
        </row>
        <row r="42">
          <cell r="Y42">
            <v>57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44</v>
          </cell>
        </row>
        <row r="43">
          <cell r="Y43">
            <v>64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114</v>
          </cell>
        </row>
        <row r="44">
          <cell r="Y44">
            <v>13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57</v>
          </cell>
        </row>
        <row r="45">
          <cell r="Y45">
            <v>29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106</v>
          </cell>
        </row>
        <row r="46">
          <cell r="Y46">
            <v>30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83</v>
          </cell>
        </row>
        <row r="47">
          <cell r="Y47">
            <v>6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40</v>
          </cell>
        </row>
        <row r="48">
          <cell r="Y48">
            <v>84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172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0</v>
          </cell>
          <cell r="EU49">
            <v>45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385392</v>
          </cell>
          <cell r="AD7">
            <v>162848</v>
          </cell>
          <cell r="BC7">
            <v>73692</v>
          </cell>
          <cell r="BR7">
            <v>424758</v>
          </cell>
          <cell r="CM7">
            <v>197174</v>
          </cell>
          <cell r="DH7">
            <v>58</v>
          </cell>
        </row>
        <row r="8">
          <cell r="E8">
            <v>85447</v>
          </cell>
          <cell r="AD8">
            <v>40476</v>
          </cell>
          <cell r="BC8">
            <v>7643</v>
          </cell>
          <cell r="BR8">
            <v>90385</v>
          </cell>
          <cell r="CM8">
            <v>43181</v>
          </cell>
          <cell r="DH8">
            <v>0</v>
          </cell>
        </row>
        <row r="9">
          <cell r="E9">
            <v>27280</v>
          </cell>
          <cell r="AD9">
            <v>16498</v>
          </cell>
          <cell r="BC9">
            <v>7398</v>
          </cell>
          <cell r="BR9">
            <v>31211</v>
          </cell>
          <cell r="CM9">
            <v>19965</v>
          </cell>
          <cell r="DH9">
            <v>0</v>
          </cell>
        </row>
        <row r="10">
          <cell r="E10">
            <v>19186</v>
          </cell>
          <cell r="AD10">
            <v>7613</v>
          </cell>
          <cell r="BC10">
            <v>3942</v>
          </cell>
          <cell r="BR10">
            <v>20972</v>
          </cell>
          <cell r="CM10">
            <v>9769</v>
          </cell>
          <cell r="DH10">
            <v>0</v>
          </cell>
        </row>
        <row r="11">
          <cell r="E11">
            <v>19716</v>
          </cell>
          <cell r="AD11">
            <v>9098</v>
          </cell>
          <cell r="BC11">
            <v>8089</v>
          </cell>
          <cell r="BR11">
            <v>22758</v>
          </cell>
          <cell r="CM11">
            <v>14145</v>
          </cell>
          <cell r="DH11">
            <v>0</v>
          </cell>
        </row>
        <row r="12">
          <cell r="E12">
            <v>16154</v>
          </cell>
          <cell r="AD12">
            <v>7568</v>
          </cell>
          <cell r="BC12">
            <v>5123</v>
          </cell>
          <cell r="BR12">
            <v>18460</v>
          </cell>
          <cell r="CM12">
            <v>10385</v>
          </cell>
          <cell r="DH12">
            <v>0</v>
          </cell>
        </row>
        <row r="13">
          <cell r="E13">
            <v>15540</v>
          </cell>
          <cell r="AD13">
            <v>5021</v>
          </cell>
          <cell r="BC13">
            <v>4324</v>
          </cell>
          <cell r="BR13">
            <v>17925</v>
          </cell>
          <cell r="CM13">
            <v>6960</v>
          </cell>
          <cell r="DH13">
            <v>0</v>
          </cell>
        </row>
        <row r="14">
          <cell r="E14">
            <v>3967</v>
          </cell>
          <cell r="AD14">
            <v>1562</v>
          </cell>
          <cell r="BC14">
            <v>1034</v>
          </cell>
          <cell r="BR14">
            <v>4376</v>
          </cell>
          <cell r="CM14">
            <v>2187</v>
          </cell>
          <cell r="DH14">
            <v>0</v>
          </cell>
        </row>
        <row r="15">
          <cell r="E15">
            <v>8346</v>
          </cell>
          <cell r="AD15">
            <v>2844</v>
          </cell>
          <cell r="BC15">
            <v>2202</v>
          </cell>
          <cell r="BR15">
            <v>8942</v>
          </cell>
          <cell r="CM15">
            <v>4450</v>
          </cell>
          <cell r="DH15">
            <v>0</v>
          </cell>
        </row>
        <row r="16">
          <cell r="E16">
            <v>13349</v>
          </cell>
          <cell r="AD16">
            <v>5155</v>
          </cell>
          <cell r="BC16">
            <v>448</v>
          </cell>
          <cell r="BR16">
            <v>13349</v>
          </cell>
          <cell r="CM16">
            <v>5603</v>
          </cell>
          <cell r="DH16">
            <v>0</v>
          </cell>
        </row>
        <row r="17">
          <cell r="E17">
            <v>8210</v>
          </cell>
          <cell r="AD17">
            <v>4092</v>
          </cell>
          <cell r="BC17">
            <v>1602</v>
          </cell>
          <cell r="BR17">
            <v>9812</v>
          </cell>
          <cell r="CM17">
            <v>4092</v>
          </cell>
          <cell r="DH17">
            <v>0</v>
          </cell>
        </row>
        <row r="18">
          <cell r="E18">
            <v>9606</v>
          </cell>
          <cell r="AD18">
            <v>4906</v>
          </cell>
          <cell r="BC18">
            <v>472</v>
          </cell>
          <cell r="BR18">
            <v>9963</v>
          </cell>
          <cell r="CM18">
            <v>5021</v>
          </cell>
          <cell r="DH18">
            <v>0</v>
          </cell>
        </row>
        <row r="19">
          <cell r="E19">
            <v>11918</v>
          </cell>
          <cell r="AD19">
            <v>4214</v>
          </cell>
          <cell r="BC19">
            <v>2806</v>
          </cell>
          <cell r="BR19">
            <v>13476</v>
          </cell>
          <cell r="CM19">
            <v>5462</v>
          </cell>
          <cell r="DH19">
            <v>0</v>
          </cell>
        </row>
        <row r="20">
          <cell r="E20">
            <v>33852</v>
          </cell>
          <cell r="AD20">
            <v>8096</v>
          </cell>
          <cell r="BC20">
            <v>6797</v>
          </cell>
          <cell r="BR20">
            <v>34795</v>
          </cell>
          <cell r="CM20">
            <v>13950</v>
          </cell>
          <cell r="DH20">
            <v>0</v>
          </cell>
        </row>
        <row r="21">
          <cell r="E21">
            <v>18917</v>
          </cell>
          <cell r="AD21">
            <v>6922</v>
          </cell>
          <cell r="BC21">
            <v>299</v>
          </cell>
          <cell r="BR21">
            <v>19148</v>
          </cell>
          <cell r="CM21">
            <v>6990</v>
          </cell>
          <cell r="DH21">
            <v>0</v>
          </cell>
        </row>
        <row r="22">
          <cell r="E22">
            <v>4443</v>
          </cell>
          <cell r="AD22">
            <v>1559</v>
          </cell>
          <cell r="BC22">
            <v>453</v>
          </cell>
          <cell r="BR22">
            <v>4678</v>
          </cell>
          <cell r="CM22">
            <v>1777</v>
          </cell>
          <cell r="DH22">
            <v>0</v>
          </cell>
        </row>
        <row r="23">
          <cell r="E23">
            <v>7043</v>
          </cell>
          <cell r="AD23">
            <v>5332</v>
          </cell>
          <cell r="BC23">
            <v>1526</v>
          </cell>
          <cell r="BR23">
            <v>8569</v>
          </cell>
          <cell r="CM23">
            <v>5332</v>
          </cell>
          <cell r="DH23">
            <v>0</v>
          </cell>
        </row>
        <row r="24">
          <cell r="E24">
            <v>4659</v>
          </cell>
          <cell r="AD24">
            <v>799</v>
          </cell>
          <cell r="BC24">
            <v>1375</v>
          </cell>
          <cell r="BR24">
            <v>5477</v>
          </cell>
          <cell r="CM24">
            <v>1356</v>
          </cell>
          <cell r="DH24">
            <v>0</v>
          </cell>
        </row>
        <row r="25">
          <cell r="E25">
            <v>5866</v>
          </cell>
          <cell r="AD25">
            <v>3977</v>
          </cell>
          <cell r="BC25">
            <v>142</v>
          </cell>
          <cell r="BR25">
            <v>6008</v>
          </cell>
          <cell r="CM25">
            <v>3977</v>
          </cell>
          <cell r="DH25">
            <v>0</v>
          </cell>
        </row>
        <row r="26">
          <cell r="E26">
            <v>7132</v>
          </cell>
          <cell r="AD26">
            <v>161</v>
          </cell>
          <cell r="BC26">
            <v>5123</v>
          </cell>
          <cell r="BR26">
            <v>8998</v>
          </cell>
          <cell r="CM26">
            <v>3418</v>
          </cell>
          <cell r="DH26">
            <v>0</v>
          </cell>
        </row>
        <row r="27">
          <cell r="E27">
            <v>4726</v>
          </cell>
          <cell r="AD27">
            <v>2965</v>
          </cell>
          <cell r="BC27">
            <v>2805</v>
          </cell>
          <cell r="BR27">
            <v>5706</v>
          </cell>
          <cell r="CM27">
            <v>4790</v>
          </cell>
          <cell r="DH27">
            <v>0</v>
          </cell>
        </row>
        <row r="28">
          <cell r="E28">
            <v>5598</v>
          </cell>
          <cell r="AD28">
            <v>1967</v>
          </cell>
          <cell r="BC28">
            <v>1301</v>
          </cell>
          <cell r="BR28">
            <v>6899</v>
          </cell>
          <cell r="CM28">
            <v>1967</v>
          </cell>
          <cell r="DH28">
            <v>0</v>
          </cell>
        </row>
        <row r="29">
          <cell r="E29">
            <v>5159</v>
          </cell>
          <cell r="AD29">
            <v>4192</v>
          </cell>
          <cell r="BC29">
            <v>96</v>
          </cell>
          <cell r="BR29">
            <v>5159</v>
          </cell>
          <cell r="CM29">
            <v>4288</v>
          </cell>
          <cell r="DH29">
            <v>0</v>
          </cell>
        </row>
        <row r="30">
          <cell r="E30">
            <v>4671</v>
          </cell>
          <cell r="AD30">
            <v>2550</v>
          </cell>
          <cell r="BC30">
            <v>109</v>
          </cell>
          <cell r="BR30">
            <v>4671</v>
          </cell>
          <cell r="CM30">
            <v>2659</v>
          </cell>
          <cell r="DH30">
            <v>0</v>
          </cell>
        </row>
        <row r="31">
          <cell r="E31">
            <v>4770</v>
          </cell>
          <cell r="AD31">
            <v>2283</v>
          </cell>
          <cell r="BC31">
            <v>1315</v>
          </cell>
          <cell r="BR31">
            <v>6085</v>
          </cell>
          <cell r="CM31">
            <v>2283</v>
          </cell>
          <cell r="DH31">
            <v>0</v>
          </cell>
        </row>
        <row r="32">
          <cell r="E32">
            <v>4728</v>
          </cell>
          <cell r="AD32">
            <v>77</v>
          </cell>
          <cell r="BC32">
            <v>3490</v>
          </cell>
          <cell r="BR32">
            <v>8218</v>
          </cell>
          <cell r="CM32">
            <v>77</v>
          </cell>
          <cell r="DH32">
            <v>0</v>
          </cell>
        </row>
        <row r="33">
          <cell r="E33">
            <v>1365</v>
          </cell>
          <cell r="AD33">
            <v>447</v>
          </cell>
          <cell r="BC33">
            <v>44</v>
          </cell>
          <cell r="BR33">
            <v>1409</v>
          </cell>
          <cell r="CM33">
            <v>447</v>
          </cell>
          <cell r="DH33">
            <v>0</v>
          </cell>
        </row>
        <row r="34">
          <cell r="E34">
            <v>3719</v>
          </cell>
          <cell r="AD34">
            <v>1150</v>
          </cell>
          <cell r="BC34">
            <v>497</v>
          </cell>
          <cell r="BR34">
            <v>4216</v>
          </cell>
          <cell r="CM34">
            <v>1150</v>
          </cell>
          <cell r="DH34">
            <v>0</v>
          </cell>
        </row>
        <row r="35">
          <cell r="E35">
            <v>2060</v>
          </cell>
          <cell r="AD35">
            <v>579</v>
          </cell>
          <cell r="BC35">
            <v>85</v>
          </cell>
          <cell r="BR35">
            <v>2145</v>
          </cell>
          <cell r="CM35">
            <v>579</v>
          </cell>
          <cell r="DH35">
            <v>0</v>
          </cell>
        </row>
        <row r="36">
          <cell r="E36">
            <v>2412</v>
          </cell>
          <cell r="AD36">
            <v>1831</v>
          </cell>
          <cell r="BC36">
            <v>433</v>
          </cell>
          <cell r="BR36">
            <v>2819</v>
          </cell>
          <cell r="CM36">
            <v>1857</v>
          </cell>
          <cell r="DH36">
            <v>0</v>
          </cell>
        </row>
        <row r="37">
          <cell r="E37">
            <v>4391</v>
          </cell>
          <cell r="AD37">
            <v>956</v>
          </cell>
          <cell r="BC37">
            <v>54</v>
          </cell>
          <cell r="BR37">
            <v>4391</v>
          </cell>
          <cell r="CM37">
            <v>1010</v>
          </cell>
          <cell r="DH37">
            <v>0</v>
          </cell>
        </row>
        <row r="38">
          <cell r="E38">
            <v>3551</v>
          </cell>
          <cell r="AD38">
            <v>1197</v>
          </cell>
          <cell r="BC38">
            <v>603</v>
          </cell>
          <cell r="BR38">
            <v>4154</v>
          </cell>
          <cell r="CM38">
            <v>1197</v>
          </cell>
          <cell r="DH38">
            <v>0</v>
          </cell>
        </row>
        <row r="39">
          <cell r="E39">
            <v>3452</v>
          </cell>
          <cell r="AD39">
            <v>1155</v>
          </cell>
          <cell r="BC39">
            <v>1206</v>
          </cell>
          <cell r="BR39">
            <v>4658</v>
          </cell>
          <cell r="CM39">
            <v>1155</v>
          </cell>
          <cell r="DH39">
            <v>58</v>
          </cell>
        </row>
        <row r="40">
          <cell r="E40">
            <v>3288</v>
          </cell>
          <cell r="AD40">
            <v>1750</v>
          </cell>
          <cell r="BC40">
            <v>575</v>
          </cell>
          <cell r="BR40">
            <v>3814</v>
          </cell>
          <cell r="CM40">
            <v>1799</v>
          </cell>
          <cell r="DH40">
            <v>0</v>
          </cell>
        </row>
        <row r="41">
          <cell r="E41">
            <v>1417</v>
          </cell>
          <cell r="AD41">
            <v>584</v>
          </cell>
          <cell r="BC41">
            <v>35</v>
          </cell>
          <cell r="BR41">
            <v>1437</v>
          </cell>
          <cell r="CM41">
            <v>599</v>
          </cell>
          <cell r="DH41">
            <v>0</v>
          </cell>
        </row>
        <row r="42">
          <cell r="E42">
            <v>967</v>
          </cell>
          <cell r="AD42">
            <v>454</v>
          </cell>
          <cell r="BC42">
            <v>5</v>
          </cell>
          <cell r="BR42">
            <v>968</v>
          </cell>
          <cell r="CM42">
            <v>458</v>
          </cell>
          <cell r="DH42">
            <v>0</v>
          </cell>
        </row>
        <row r="43">
          <cell r="E43">
            <v>1613</v>
          </cell>
          <cell r="AD43">
            <v>396</v>
          </cell>
          <cell r="BC43">
            <v>12</v>
          </cell>
          <cell r="BR43">
            <v>1620</v>
          </cell>
          <cell r="CM43">
            <v>401</v>
          </cell>
          <cell r="DH43">
            <v>0</v>
          </cell>
        </row>
        <row r="44">
          <cell r="E44">
            <v>613</v>
          </cell>
          <cell r="AD44">
            <v>92</v>
          </cell>
          <cell r="BC44">
            <v>1</v>
          </cell>
          <cell r="BR44">
            <v>614</v>
          </cell>
          <cell r="CM44">
            <v>92</v>
          </cell>
          <cell r="DH44">
            <v>0</v>
          </cell>
        </row>
        <row r="45">
          <cell r="E45">
            <v>1407</v>
          </cell>
          <cell r="AD45">
            <v>678</v>
          </cell>
          <cell r="BC45">
            <v>68</v>
          </cell>
          <cell r="BR45">
            <v>1473</v>
          </cell>
          <cell r="CM45">
            <v>680</v>
          </cell>
          <cell r="DH45">
            <v>0</v>
          </cell>
        </row>
        <row r="46">
          <cell r="E46">
            <v>1129</v>
          </cell>
          <cell r="AD46">
            <v>410</v>
          </cell>
          <cell r="BC46">
            <v>12</v>
          </cell>
          <cell r="BR46">
            <v>1132</v>
          </cell>
          <cell r="CM46">
            <v>419</v>
          </cell>
          <cell r="DH46">
            <v>0</v>
          </cell>
        </row>
        <row r="47">
          <cell r="E47">
            <v>255</v>
          </cell>
          <cell r="AD47">
            <v>62</v>
          </cell>
          <cell r="BC47">
            <v>1</v>
          </cell>
          <cell r="BR47">
            <v>256</v>
          </cell>
          <cell r="CM47">
            <v>62</v>
          </cell>
          <cell r="DH47">
            <v>0</v>
          </cell>
        </row>
        <row r="48">
          <cell r="E48">
            <v>2989</v>
          </cell>
          <cell r="AD48">
            <v>1180</v>
          </cell>
          <cell r="BC48">
            <v>33</v>
          </cell>
          <cell r="BR48">
            <v>3017</v>
          </cell>
          <cell r="CM48">
            <v>1185</v>
          </cell>
          <cell r="DH48">
            <v>0</v>
          </cell>
        </row>
        <row r="49">
          <cell r="E49">
            <v>481</v>
          </cell>
          <cell r="AD49">
            <v>0</v>
          </cell>
          <cell r="BC49">
            <v>114</v>
          </cell>
          <cell r="BR49">
            <v>595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516059</v>
          </cell>
          <cell r="G7">
            <v>30065</v>
          </cell>
          <cell r="H7">
            <v>264</v>
          </cell>
          <cell r="I7">
            <v>0</v>
          </cell>
          <cell r="J7">
            <v>0</v>
          </cell>
          <cell r="K7">
            <v>17278</v>
          </cell>
          <cell r="L7">
            <v>33822</v>
          </cell>
          <cell r="M7">
            <v>614</v>
          </cell>
          <cell r="N7">
            <v>8327</v>
          </cell>
          <cell r="AA7">
            <v>8327</v>
          </cell>
          <cell r="AB7">
            <v>36770</v>
          </cell>
          <cell r="AC7">
            <v>4182</v>
          </cell>
        </row>
        <row r="8">
          <cell r="E8">
            <v>115478</v>
          </cell>
          <cell r="G8">
            <v>8149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5484</v>
          </cell>
          <cell r="M8">
            <v>10</v>
          </cell>
          <cell r="N8">
            <v>0</v>
          </cell>
          <cell r="AA8">
            <v>0</v>
          </cell>
          <cell r="AB8">
            <v>14446</v>
          </cell>
          <cell r="AC8">
            <v>0</v>
          </cell>
        </row>
        <row r="9">
          <cell r="E9">
            <v>43867</v>
          </cell>
          <cell r="G9">
            <v>3327</v>
          </cell>
          <cell r="H9">
            <v>6</v>
          </cell>
          <cell r="I9">
            <v>0</v>
          </cell>
          <cell r="J9">
            <v>0</v>
          </cell>
          <cell r="K9">
            <v>13</v>
          </cell>
          <cell r="L9">
            <v>490</v>
          </cell>
          <cell r="M9">
            <v>0</v>
          </cell>
          <cell r="N9">
            <v>1852</v>
          </cell>
          <cell r="AA9">
            <v>1852</v>
          </cell>
          <cell r="AB9">
            <v>491</v>
          </cell>
          <cell r="AC9">
            <v>180</v>
          </cell>
        </row>
        <row r="10">
          <cell r="E10">
            <v>23123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6823</v>
          </cell>
          <cell r="M10">
            <v>0</v>
          </cell>
          <cell r="N10">
            <v>0</v>
          </cell>
          <cell r="AA10">
            <v>0</v>
          </cell>
          <cell r="AB10">
            <v>2064</v>
          </cell>
          <cell r="AC10">
            <v>2947</v>
          </cell>
        </row>
        <row r="11">
          <cell r="E11">
            <v>36423</v>
          </cell>
          <cell r="G11">
            <v>0</v>
          </cell>
          <cell r="H11">
            <v>92</v>
          </cell>
          <cell r="I11">
            <v>0</v>
          </cell>
          <cell r="J11">
            <v>0</v>
          </cell>
          <cell r="K11">
            <v>40</v>
          </cell>
          <cell r="L11">
            <v>916</v>
          </cell>
          <cell r="M11">
            <v>0</v>
          </cell>
          <cell r="N11">
            <v>0</v>
          </cell>
          <cell r="AA11">
            <v>0</v>
          </cell>
          <cell r="AB11">
            <v>2451</v>
          </cell>
          <cell r="AC11">
            <v>0</v>
          </cell>
        </row>
        <row r="12">
          <cell r="E12">
            <v>23991</v>
          </cell>
          <cell r="G12">
            <v>4077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754</v>
          </cell>
          <cell r="M12">
            <v>0</v>
          </cell>
          <cell r="N12">
            <v>0</v>
          </cell>
          <cell r="AA12">
            <v>0</v>
          </cell>
          <cell r="AB12">
            <v>876</v>
          </cell>
          <cell r="AC12">
            <v>0</v>
          </cell>
        </row>
        <row r="13">
          <cell r="E13">
            <v>20828</v>
          </cell>
          <cell r="G13">
            <v>3188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784</v>
          </cell>
          <cell r="M13">
            <v>0</v>
          </cell>
          <cell r="N13">
            <v>0</v>
          </cell>
          <cell r="AA13">
            <v>0</v>
          </cell>
          <cell r="AB13">
            <v>2424</v>
          </cell>
          <cell r="AC13">
            <v>0</v>
          </cell>
        </row>
        <row r="14">
          <cell r="E14">
            <v>5585</v>
          </cell>
          <cell r="G14">
            <v>786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192</v>
          </cell>
          <cell r="M14">
            <v>0</v>
          </cell>
          <cell r="N14">
            <v>0</v>
          </cell>
          <cell r="AA14">
            <v>0</v>
          </cell>
          <cell r="AB14">
            <v>203</v>
          </cell>
          <cell r="AC14">
            <v>0</v>
          </cell>
        </row>
        <row r="15">
          <cell r="E15">
            <v>10442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423</v>
          </cell>
          <cell r="M15">
            <v>0</v>
          </cell>
          <cell r="N15">
            <v>1581</v>
          </cell>
          <cell r="AA15">
            <v>1581</v>
          </cell>
          <cell r="AB15">
            <v>926</v>
          </cell>
          <cell r="AC15">
            <v>0</v>
          </cell>
        </row>
        <row r="16">
          <cell r="E16">
            <v>15320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612</v>
          </cell>
          <cell r="L16">
            <v>2001</v>
          </cell>
          <cell r="M16">
            <v>0</v>
          </cell>
          <cell r="N16">
            <v>0</v>
          </cell>
          <cell r="AA16">
            <v>0</v>
          </cell>
          <cell r="AB16">
            <v>766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12290</v>
          </cell>
          <cell r="L17">
            <v>1641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13766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752</v>
          </cell>
          <cell r="M18">
            <v>0</v>
          </cell>
          <cell r="N18">
            <v>394</v>
          </cell>
          <cell r="AA18">
            <v>394</v>
          </cell>
          <cell r="AB18">
            <v>0</v>
          </cell>
          <cell r="AC18">
            <v>0</v>
          </cell>
        </row>
        <row r="19">
          <cell r="E19">
            <v>16681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1514</v>
          </cell>
          <cell r="AA19">
            <v>1514</v>
          </cell>
          <cell r="AB19">
            <v>2134</v>
          </cell>
          <cell r="AC19">
            <v>0</v>
          </cell>
        </row>
        <row r="20">
          <cell r="E20">
            <v>37576</v>
          </cell>
          <cell r="G20">
            <v>4655</v>
          </cell>
          <cell r="H20">
            <v>0</v>
          </cell>
          <cell r="I20">
            <v>0</v>
          </cell>
          <cell r="J20">
            <v>0</v>
          </cell>
          <cell r="K20">
            <v>3903</v>
          </cell>
          <cell r="L20">
            <v>1220</v>
          </cell>
          <cell r="M20">
            <v>0</v>
          </cell>
          <cell r="N20">
            <v>96</v>
          </cell>
          <cell r="AA20">
            <v>96</v>
          </cell>
          <cell r="AB20">
            <v>318</v>
          </cell>
          <cell r="AC20">
            <v>0</v>
          </cell>
        </row>
        <row r="21">
          <cell r="E21">
            <v>23633</v>
          </cell>
          <cell r="G21">
            <v>0</v>
          </cell>
          <cell r="H21">
            <v>37</v>
          </cell>
          <cell r="I21">
            <v>0</v>
          </cell>
          <cell r="J21">
            <v>0</v>
          </cell>
          <cell r="K21">
            <v>0</v>
          </cell>
          <cell r="L21">
            <v>1691</v>
          </cell>
          <cell r="M21">
            <v>0</v>
          </cell>
          <cell r="N21">
            <v>358</v>
          </cell>
          <cell r="AA21">
            <v>358</v>
          </cell>
          <cell r="AB21">
            <v>1358</v>
          </cell>
          <cell r="AC21">
            <v>0</v>
          </cell>
        </row>
        <row r="22">
          <cell r="E22">
            <v>5559</v>
          </cell>
          <cell r="G22">
            <v>547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621</v>
          </cell>
          <cell r="AC22">
            <v>84</v>
          </cell>
        </row>
        <row r="23">
          <cell r="E23">
            <v>12369</v>
          </cell>
          <cell r="G23">
            <v>634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328</v>
          </cell>
          <cell r="M23">
            <v>0</v>
          </cell>
          <cell r="N23">
            <v>0</v>
          </cell>
          <cell r="AA23">
            <v>0</v>
          </cell>
          <cell r="AB23">
            <v>414</v>
          </cell>
          <cell r="AC23">
            <v>49</v>
          </cell>
        </row>
        <row r="24">
          <cell r="E24">
            <v>5638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1078</v>
          </cell>
          <cell r="M24">
            <v>0</v>
          </cell>
          <cell r="N24">
            <v>117</v>
          </cell>
          <cell r="AA24">
            <v>117</v>
          </cell>
          <cell r="AB24">
            <v>716</v>
          </cell>
          <cell r="AC24">
            <v>0</v>
          </cell>
        </row>
        <row r="25">
          <cell r="E25">
            <v>8523</v>
          </cell>
          <cell r="G25">
            <v>253</v>
          </cell>
          <cell r="H25">
            <v>0</v>
          </cell>
          <cell r="I25">
            <v>0</v>
          </cell>
          <cell r="J25">
            <v>0</v>
          </cell>
          <cell r="K25">
            <v>91</v>
          </cell>
          <cell r="L25">
            <v>486</v>
          </cell>
          <cell r="M25">
            <v>0</v>
          </cell>
          <cell r="N25">
            <v>0</v>
          </cell>
          <cell r="AA25">
            <v>0</v>
          </cell>
          <cell r="AB25">
            <v>454</v>
          </cell>
          <cell r="AC25">
            <v>0</v>
          </cell>
        </row>
        <row r="26">
          <cell r="E26">
            <v>9611</v>
          </cell>
          <cell r="G26">
            <v>0</v>
          </cell>
          <cell r="H26">
            <v>54</v>
          </cell>
          <cell r="I26">
            <v>0</v>
          </cell>
          <cell r="J26">
            <v>0</v>
          </cell>
          <cell r="K26">
            <v>0</v>
          </cell>
          <cell r="L26">
            <v>2588</v>
          </cell>
          <cell r="M26">
            <v>0</v>
          </cell>
          <cell r="N26">
            <v>0</v>
          </cell>
          <cell r="AA26">
            <v>0</v>
          </cell>
          <cell r="AB26">
            <v>960</v>
          </cell>
          <cell r="AC26">
            <v>5</v>
          </cell>
        </row>
        <row r="27">
          <cell r="E27">
            <v>9415</v>
          </cell>
          <cell r="G27">
            <v>248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526</v>
          </cell>
          <cell r="M27">
            <v>219</v>
          </cell>
          <cell r="N27">
            <v>0</v>
          </cell>
          <cell r="AA27">
            <v>0</v>
          </cell>
          <cell r="AB27">
            <v>1097</v>
          </cell>
          <cell r="AC27">
            <v>219</v>
          </cell>
        </row>
        <row r="28">
          <cell r="E28">
            <v>6749</v>
          </cell>
          <cell r="G28">
            <v>638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763</v>
          </cell>
          <cell r="M28">
            <v>0</v>
          </cell>
          <cell r="N28">
            <v>715</v>
          </cell>
          <cell r="AA28">
            <v>715</v>
          </cell>
          <cell r="AB28">
            <v>306</v>
          </cell>
          <cell r="AC28">
            <v>34</v>
          </cell>
        </row>
        <row r="29">
          <cell r="E29">
            <v>8472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906</v>
          </cell>
          <cell r="M29">
            <v>69</v>
          </cell>
          <cell r="N29">
            <v>0</v>
          </cell>
          <cell r="AA29">
            <v>0</v>
          </cell>
          <cell r="AB29">
            <v>223</v>
          </cell>
          <cell r="AC29">
            <v>69</v>
          </cell>
        </row>
        <row r="30">
          <cell r="E30">
            <v>6740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535</v>
          </cell>
          <cell r="M30">
            <v>132</v>
          </cell>
          <cell r="N30">
            <v>0</v>
          </cell>
          <cell r="AA30">
            <v>0</v>
          </cell>
          <cell r="AB30">
            <v>165</v>
          </cell>
          <cell r="AC30">
            <v>132</v>
          </cell>
        </row>
        <row r="31">
          <cell r="E31">
            <v>6526</v>
          </cell>
          <cell r="G31">
            <v>812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58</v>
          </cell>
          <cell r="M31">
            <v>0</v>
          </cell>
          <cell r="N31">
            <v>709</v>
          </cell>
          <cell r="AA31">
            <v>709</v>
          </cell>
          <cell r="AB31">
            <v>593</v>
          </cell>
          <cell r="AC31">
            <v>41</v>
          </cell>
        </row>
        <row r="32">
          <cell r="E32">
            <v>6900</v>
          </cell>
          <cell r="G32">
            <v>680</v>
          </cell>
          <cell r="H32">
            <v>28</v>
          </cell>
          <cell r="I32">
            <v>0</v>
          </cell>
          <cell r="J32">
            <v>0</v>
          </cell>
          <cell r="K32">
            <v>0</v>
          </cell>
          <cell r="L32">
            <v>396</v>
          </cell>
          <cell r="M32">
            <v>0</v>
          </cell>
          <cell r="N32">
            <v>77</v>
          </cell>
          <cell r="AA32">
            <v>77</v>
          </cell>
          <cell r="AB32">
            <v>745</v>
          </cell>
          <cell r="AC32">
            <v>39</v>
          </cell>
        </row>
        <row r="33">
          <cell r="E33">
            <v>1433</v>
          </cell>
          <cell r="G33">
            <v>210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117</v>
          </cell>
          <cell r="AC33">
            <v>12</v>
          </cell>
        </row>
        <row r="34">
          <cell r="E34">
            <v>4448</v>
          </cell>
          <cell r="G34">
            <v>398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232</v>
          </cell>
          <cell r="M34">
            <v>0</v>
          </cell>
          <cell r="N34">
            <v>288</v>
          </cell>
          <cell r="AA34">
            <v>288</v>
          </cell>
          <cell r="AB34">
            <v>149</v>
          </cell>
          <cell r="AC34">
            <v>22</v>
          </cell>
        </row>
        <row r="35">
          <cell r="E35">
            <v>2010</v>
          </cell>
          <cell r="G35">
            <v>229</v>
          </cell>
          <cell r="H35">
            <v>47</v>
          </cell>
          <cell r="I35">
            <v>0</v>
          </cell>
          <cell r="J35">
            <v>0</v>
          </cell>
          <cell r="K35">
            <v>0</v>
          </cell>
          <cell r="L35">
            <v>26</v>
          </cell>
          <cell r="M35">
            <v>0</v>
          </cell>
          <cell r="N35">
            <v>41</v>
          </cell>
          <cell r="AA35">
            <v>41</v>
          </cell>
          <cell r="AB35">
            <v>67</v>
          </cell>
          <cell r="AC35">
            <v>12</v>
          </cell>
        </row>
        <row r="36">
          <cell r="E36">
            <v>3750</v>
          </cell>
          <cell r="G36">
            <v>525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301</v>
          </cell>
          <cell r="AA36">
            <v>301</v>
          </cell>
          <cell r="AB36">
            <v>125</v>
          </cell>
          <cell r="AC36">
            <v>28</v>
          </cell>
        </row>
        <row r="37">
          <cell r="E37">
            <v>4104</v>
          </cell>
          <cell r="G37">
            <v>65</v>
          </cell>
          <cell r="H37">
            <v>0</v>
          </cell>
          <cell r="I37">
            <v>0</v>
          </cell>
          <cell r="J37">
            <v>0</v>
          </cell>
          <cell r="K37">
            <v>295</v>
          </cell>
          <cell r="L37">
            <v>817</v>
          </cell>
          <cell r="M37">
            <v>184</v>
          </cell>
          <cell r="N37">
            <v>1</v>
          </cell>
          <cell r="AA37">
            <v>1</v>
          </cell>
          <cell r="AB37">
            <v>0</v>
          </cell>
          <cell r="AC37">
            <v>241</v>
          </cell>
        </row>
        <row r="38">
          <cell r="E38">
            <v>4371</v>
          </cell>
          <cell r="G38">
            <v>644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146</v>
          </cell>
          <cell r="AC38">
            <v>68</v>
          </cell>
        </row>
        <row r="39">
          <cell r="E39">
            <v>4640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102</v>
          </cell>
          <cell r="AA39">
            <v>102</v>
          </cell>
          <cell r="AB39">
            <v>155</v>
          </cell>
          <cell r="AC39">
            <v>0</v>
          </cell>
        </row>
        <row r="40">
          <cell r="E40">
            <v>4864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34</v>
          </cell>
          <cell r="L40">
            <v>520</v>
          </cell>
          <cell r="M40">
            <v>0</v>
          </cell>
          <cell r="N40">
            <v>9</v>
          </cell>
          <cell r="AA40">
            <v>9</v>
          </cell>
          <cell r="AB40">
            <v>163</v>
          </cell>
          <cell r="AC40">
            <v>0</v>
          </cell>
        </row>
        <row r="41">
          <cell r="E41">
            <v>1891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130</v>
          </cell>
          <cell r="M41">
            <v>0</v>
          </cell>
          <cell r="N41">
            <v>14</v>
          </cell>
          <cell r="AA41">
            <v>14</v>
          </cell>
          <cell r="AB41">
            <v>146</v>
          </cell>
          <cell r="AC41">
            <v>0</v>
          </cell>
        </row>
        <row r="42">
          <cell r="E42">
            <v>1334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74</v>
          </cell>
          <cell r="M42">
            <v>0</v>
          </cell>
          <cell r="N42">
            <v>13</v>
          </cell>
          <cell r="AA42">
            <v>13</v>
          </cell>
          <cell r="AB42">
            <v>108</v>
          </cell>
          <cell r="AC42">
            <v>0</v>
          </cell>
        </row>
        <row r="43">
          <cell r="E43">
            <v>1763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214</v>
          </cell>
          <cell r="M43">
            <v>0</v>
          </cell>
          <cell r="N43">
            <v>14</v>
          </cell>
          <cell r="AA43">
            <v>14</v>
          </cell>
          <cell r="AB43">
            <v>129</v>
          </cell>
          <cell r="AC43">
            <v>0</v>
          </cell>
        </row>
        <row r="44">
          <cell r="E44">
            <v>604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89</v>
          </cell>
          <cell r="M44">
            <v>0</v>
          </cell>
          <cell r="N44">
            <v>13</v>
          </cell>
          <cell r="AA44">
            <v>13</v>
          </cell>
          <cell r="AB44">
            <v>53</v>
          </cell>
          <cell r="AC44">
            <v>0</v>
          </cell>
        </row>
        <row r="45">
          <cell r="E45">
            <v>1842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281</v>
          </cell>
          <cell r="M45">
            <v>0</v>
          </cell>
          <cell r="N45">
            <v>68</v>
          </cell>
          <cell r="AA45">
            <v>68</v>
          </cell>
          <cell r="AB45">
            <v>161</v>
          </cell>
          <cell r="AC45">
            <v>0</v>
          </cell>
        </row>
        <row r="46">
          <cell r="E46">
            <v>1359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168</v>
          </cell>
          <cell r="M46">
            <v>0</v>
          </cell>
          <cell r="N46">
            <v>0</v>
          </cell>
          <cell r="AA46">
            <v>0</v>
          </cell>
          <cell r="AB46">
            <v>116</v>
          </cell>
          <cell r="AC46">
            <v>0</v>
          </cell>
        </row>
        <row r="47">
          <cell r="E47">
            <v>255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58</v>
          </cell>
          <cell r="M47">
            <v>0</v>
          </cell>
          <cell r="N47">
            <v>5</v>
          </cell>
          <cell r="AA47">
            <v>5</v>
          </cell>
          <cell r="AB47">
            <v>22</v>
          </cell>
          <cell r="AC47">
            <v>0</v>
          </cell>
        </row>
        <row r="48">
          <cell r="E48">
            <v>3752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336</v>
          </cell>
          <cell r="M48">
            <v>0</v>
          </cell>
          <cell r="N48">
            <v>41</v>
          </cell>
          <cell r="AA48">
            <v>41</v>
          </cell>
          <cell r="AB48">
            <v>320</v>
          </cell>
          <cell r="AC48">
            <v>0</v>
          </cell>
        </row>
        <row r="49">
          <cell r="E49">
            <v>424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42</v>
          </cell>
          <cell r="M49">
            <v>0</v>
          </cell>
          <cell r="N49">
            <v>4</v>
          </cell>
          <cell r="AA49">
            <v>4</v>
          </cell>
          <cell r="AB49">
            <v>42</v>
          </cell>
          <cell r="AC49">
            <v>0</v>
          </cell>
        </row>
      </sheetData>
      <sheetData sheetId="4">
        <row r="7">
          <cell r="D7">
            <v>112314</v>
          </cell>
          <cell r="R7">
            <v>7621</v>
          </cell>
          <cell r="T7">
            <v>880</v>
          </cell>
          <cell r="U7">
            <v>0</v>
          </cell>
          <cell r="V7">
            <v>1754</v>
          </cell>
          <cell r="Y7">
            <v>16245</v>
          </cell>
          <cell r="BO7">
            <v>31348</v>
          </cell>
        </row>
        <row r="8">
          <cell r="D8">
            <v>16097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3533</v>
          </cell>
          <cell r="BO8">
            <v>6104</v>
          </cell>
        </row>
        <row r="9">
          <cell r="D9">
            <v>10606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1621</v>
          </cell>
          <cell r="BO9">
            <v>2994</v>
          </cell>
        </row>
        <row r="10">
          <cell r="D10">
            <v>5225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795</v>
          </cell>
          <cell r="BO10">
            <v>1241</v>
          </cell>
        </row>
        <row r="11">
          <cell r="D11">
            <v>7040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1223</v>
          </cell>
          <cell r="BO11">
            <v>1983</v>
          </cell>
        </row>
        <row r="12">
          <cell r="D12">
            <v>4710</v>
          </cell>
          <cell r="R12">
            <v>0</v>
          </cell>
          <cell r="T12">
            <v>834</v>
          </cell>
          <cell r="U12">
            <v>0</v>
          </cell>
          <cell r="V12">
            <v>0</v>
          </cell>
          <cell r="Y12">
            <v>0</v>
          </cell>
          <cell r="BO12">
            <v>1405</v>
          </cell>
        </row>
        <row r="13">
          <cell r="D13">
            <v>4580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85</v>
          </cell>
          <cell r="BO13">
            <v>2929</v>
          </cell>
        </row>
        <row r="14">
          <cell r="D14">
            <v>1046</v>
          </cell>
          <cell r="R14">
            <v>0</v>
          </cell>
          <cell r="T14">
            <v>0</v>
          </cell>
          <cell r="U14">
            <v>0</v>
          </cell>
          <cell r="V14">
            <v>194</v>
          </cell>
          <cell r="Y14">
            <v>0</v>
          </cell>
          <cell r="BO14">
            <v>288</v>
          </cell>
        </row>
        <row r="15">
          <cell r="D15">
            <v>1861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803</v>
          </cell>
          <cell r="BO15">
            <v>635</v>
          </cell>
        </row>
        <row r="16">
          <cell r="D16">
            <v>3580</v>
          </cell>
          <cell r="R16">
            <v>612</v>
          </cell>
          <cell r="T16">
            <v>0</v>
          </cell>
          <cell r="U16">
            <v>0</v>
          </cell>
          <cell r="V16">
            <v>0</v>
          </cell>
          <cell r="Y16">
            <v>667</v>
          </cell>
          <cell r="BO16">
            <v>300</v>
          </cell>
        </row>
        <row r="17">
          <cell r="D17">
            <v>7845</v>
          </cell>
          <cell r="R17">
            <v>7009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0</v>
          </cell>
        </row>
        <row r="18">
          <cell r="D18">
            <v>3564</v>
          </cell>
          <cell r="R18">
            <v>0</v>
          </cell>
          <cell r="T18">
            <v>0</v>
          </cell>
          <cell r="U18">
            <v>0</v>
          </cell>
          <cell r="V18">
            <v>168</v>
          </cell>
          <cell r="Y18">
            <v>0</v>
          </cell>
          <cell r="BO18">
            <v>2830</v>
          </cell>
        </row>
        <row r="19">
          <cell r="D19">
            <v>2291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1428</v>
          </cell>
          <cell r="BO19">
            <v>863</v>
          </cell>
        </row>
        <row r="20">
          <cell r="D20">
            <v>14236</v>
          </cell>
          <cell r="R20">
            <v>0</v>
          </cell>
          <cell r="T20">
            <v>0</v>
          </cell>
          <cell r="U20">
            <v>0</v>
          </cell>
          <cell r="V20">
            <v>995</v>
          </cell>
          <cell r="Y20">
            <v>1295</v>
          </cell>
          <cell r="BO20">
            <v>2040</v>
          </cell>
        </row>
        <row r="21">
          <cell r="D21">
            <v>3914</v>
          </cell>
          <cell r="R21">
            <v>0</v>
          </cell>
          <cell r="T21">
            <v>0</v>
          </cell>
          <cell r="U21">
            <v>0</v>
          </cell>
          <cell r="V21">
            <v>288</v>
          </cell>
          <cell r="Y21">
            <v>376</v>
          </cell>
          <cell r="BO21">
            <v>1620</v>
          </cell>
        </row>
        <row r="22">
          <cell r="D22">
            <v>818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349</v>
          </cell>
          <cell r="BO22">
            <v>354</v>
          </cell>
        </row>
        <row r="23">
          <cell r="D23">
            <v>1984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570</v>
          </cell>
          <cell r="BO23">
            <v>260</v>
          </cell>
        </row>
        <row r="24">
          <cell r="D24">
            <v>1569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498</v>
          </cell>
        </row>
        <row r="25">
          <cell r="D25">
            <v>1751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632</v>
          </cell>
          <cell r="BO25">
            <v>290</v>
          </cell>
        </row>
        <row r="26">
          <cell r="D26">
            <v>2074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27</v>
          </cell>
          <cell r="BO26">
            <v>0</v>
          </cell>
        </row>
        <row r="27">
          <cell r="D27">
            <v>1248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90</v>
          </cell>
          <cell r="BO27">
            <v>683</v>
          </cell>
        </row>
        <row r="28">
          <cell r="D28">
            <v>1822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753</v>
          </cell>
        </row>
        <row r="29">
          <cell r="D29">
            <v>2113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0</v>
          </cell>
          <cell r="BO29">
            <v>0</v>
          </cell>
        </row>
        <row r="30">
          <cell r="D30">
            <v>1746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0</v>
          </cell>
          <cell r="BO30">
            <v>250</v>
          </cell>
        </row>
        <row r="31">
          <cell r="D31">
            <v>1374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263</v>
          </cell>
          <cell r="BO31">
            <v>711</v>
          </cell>
        </row>
        <row r="32">
          <cell r="D32">
            <v>743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186</v>
          </cell>
          <cell r="BO32">
            <v>0</v>
          </cell>
        </row>
        <row r="33">
          <cell r="D33">
            <v>329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209</v>
          </cell>
          <cell r="BO33">
            <v>35</v>
          </cell>
        </row>
        <row r="34">
          <cell r="D34">
            <v>731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129</v>
          </cell>
        </row>
        <row r="35">
          <cell r="D35">
            <v>733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373</v>
          </cell>
          <cell r="BO35">
            <v>122</v>
          </cell>
        </row>
        <row r="36">
          <cell r="D36">
            <v>600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100</v>
          </cell>
          <cell r="BO36">
            <v>273</v>
          </cell>
        </row>
        <row r="37">
          <cell r="D37">
            <v>928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133</v>
          </cell>
        </row>
        <row r="38">
          <cell r="D38">
            <v>336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336</v>
          </cell>
          <cell r="BO38">
            <v>0</v>
          </cell>
        </row>
        <row r="39">
          <cell r="D39">
            <v>1166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1071</v>
          </cell>
          <cell r="BO39">
            <v>95</v>
          </cell>
        </row>
        <row r="40">
          <cell r="D40">
            <v>926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76</v>
          </cell>
        </row>
        <row r="41">
          <cell r="D41">
            <v>197</v>
          </cell>
          <cell r="R41">
            <v>0</v>
          </cell>
          <cell r="T41">
            <v>0</v>
          </cell>
          <cell r="U41">
            <v>0</v>
          </cell>
          <cell r="V41">
            <v>23</v>
          </cell>
          <cell r="Y41">
            <v>1</v>
          </cell>
          <cell r="BO41">
            <v>75</v>
          </cell>
        </row>
        <row r="42">
          <cell r="D42">
            <v>168</v>
          </cell>
          <cell r="R42">
            <v>0</v>
          </cell>
          <cell r="T42">
            <v>0</v>
          </cell>
          <cell r="U42">
            <v>0</v>
          </cell>
          <cell r="V42">
            <v>16</v>
          </cell>
          <cell r="Y42">
            <v>0</v>
          </cell>
          <cell r="BO42">
            <v>91</v>
          </cell>
        </row>
        <row r="43">
          <cell r="D43">
            <v>429</v>
          </cell>
          <cell r="R43">
            <v>0</v>
          </cell>
          <cell r="T43">
            <v>0</v>
          </cell>
          <cell r="U43">
            <v>0</v>
          </cell>
          <cell r="V43">
            <v>21</v>
          </cell>
          <cell r="Y43">
            <v>0</v>
          </cell>
          <cell r="BO43">
            <v>217</v>
          </cell>
        </row>
        <row r="44">
          <cell r="D44">
            <v>206</v>
          </cell>
          <cell r="R44">
            <v>0</v>
          </cell>
          <cell r="T44">
            <v>0</v>
          </cell>
          <cell r="U44">
            <v>0</v>
          </cell>
          <cell r="V44">
            <v>7</v>
          </cell>
          <cell r="Y44">
            <v>0</v>
          </cell>
          <cell r="BO44">
            <v>137</v>
          </cell>
        </row>
        <row r="45">
          <cell r="D45">
            <v>395</v>
          </cell>
          <cell r="R45">
            <v>0</v>
          </cell>
          <cell r="T45">
            <v>0</v>
          </cell>
          <cell r="U45">
            <v>0</v>
          </cell>
          <cell r="V45">
            <v>22</v>
          </cell>
          <cell r="Y45">
            <v>0</v>
          </cell>
          <cell r="BO45">
            <v>260</v>
          </cell>
        </row>
        <row r="46">
          <cell r="D46">
            <v>390</v>
          </cell>
          <cell r="R46">
            <v>0</v>
          </cell>
          <cell r="T46">
            <v>0</v>
          </cell>
          <cell r="U46">
            <v>0</v>
          </cell>
          <cell r="V46">
            <v>17</v>
          </cell>
          <cell r="Y46">
            <v>24</v>
          </cell>
          <cell r="BO46">
            <v>243</v>
          </cell>
        </row>
        <row r="47">
          <cell r="D47">
            <v>164</v>
          </cell>
          <cell r="R47">
            <v>0</v>
          </cell>
          <cell r="T47">
            <v>0</v>
          </cell>
          <cell r="U47">
            <v>0</v>
          </cell>
          <cell r="V47">
            <v>3</v>
          </cell>
          <cell r="Y47">
            <v>0</v>
          </cell>
          <cell r="BO47">
            <v>120</v>
          </cell>
        </row>
        <row r="48">
          <cell r="D48">
            <v>622</v>
          </cell>
          <cell r="R48">
            <v>0</v>
          </cell>
          <cell r="T48">
            <v>46</v>
          </cell>
          <cell r="U48">
            <v>0</v>
          </cell>
          <cell r="V48">
            <v>0</v>
          </cell>
          <cell r="Y48">
            <v>73</v>
          </cell>
          <cell r="BO48">
            <v>311</v>
          </cell>
        </row>
        <row r="49">
          <cell r="D49">
            <v>157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115</v>
          </cell>
          <cell r="BO49">
            <v>0</v>
          </cell>
        </row>
      </sheetData>
      <sheetData sheetId="5">
        <row r="7">
          <cell r="Y7">
            <v>22719</v>
          </cell>
          <cell r="AT7">
            <v>4946</v>
          </cell>
          <cell r="BO7">
            <v>197</v>
          </cell>
          <cell r="CJ7">
            <v>0</v>
          </cell>
          <cell r="DE7">
            <v>0</v>
          </cell>
          <cell r="DZ7">
            <v>11664</v>
          </cell>
          <cell r="EU7">
            <v>25195</v>
          </cell>
        </row>
        <row r="8">
          <cell r="Y8">
            <v>782</v>
          </cell>
          <cell r="AT8">
            <v>982</v>
          </cell>
          <cell r="BO8">
            <v>0</v>
          </cell>
          <cell r="CJ8">
            <v>0</v>
          </cell>
          <cell r="DE8">
            <v>0</v>
          </cell>
          <cell r="DZ8">
            <v>0</v>
          </cell>
          <cell r="EU8">
            <v>4696</v>
          </cell>
        </row>
        <row r="9">
          <cell r="Y9">
            <v>4670</v>
          </cell>
          <cell r="AT9">
            <v>845</v>
          </cell>
          <cell r="BO9">
            <v>1</v>
          </cell>
          <cell r="CJ9">
            <v>0</v>
          </cell>
          <cell r="DE9">
            <v>0</v>
          </cell>
          <cell r="DZ9">
            <v>13</v>
          </cell>
          <cell r="EU9">
            <v>462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3189</v>
          </cell>
        </row>
        <row r="11">
          <cell r="Y11">
            <v>2886</v>
          </cell>
          <cell r="AT11">
            <v>0</v>
          </cell>
          <cell r="BO11">
            <v>30</v>
          </cell>
          <cell r="CJ11">
            <v>0</v>
          </cell>
          <cell r="DE11">
            <v>0</v>
          </cell>
          <cell r="DZ11">
            <v>2</v>
          </cell>
          <cell r="EU11">
            <v>916</v>
          </cell>
        </row>
        <row r="12">
          <cell r="Y12">
            <v>1956</v>
          </cell>
          <cell r="AT12">
            <v>684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665</v>
          </cell>
        </row>
        <row r="13">
          <cell r="Y13">
            <v>239</v>
          </cell>
          <cell r="AT13">
            <v>543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784</v>
          </cell>
        </row>
        <row r="14">
          <cell r="Y14">
            <v>454</v>
          </cell>
          <cell r="AT14">
            <v>132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172</v>
          </cell>
        </row>
        <row r="15">
          <cell r="Y15">
            <v>0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423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612</v>
          </cell>
          <cell r="EU16">
            <v>2001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7009</v>
          </cell>
          <cell r="EU17">
            <v>836</v>
          </cell>
        </row>
        <row r="18">
          <cell r="Y18">
            <v>353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381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5186</v>
          </cell>
          <cell r="AT20">
            <v>592</v>
          </cell>
          <cell r="BO20">
            <v>0</v>
          </cell>
          <cell r="CJ20">
            <v>0</v>
          </cell>
          <cell r="DE20">
            <v>0</v>
          </cell>
          <cell r="DZ20">
            <v>3903</v>
          </cell>
          <cell r="EU20">
            <v>1220</v>
          </cell>
        </row>
        <row r="21">
          <cell r="Y21">
            <v>1137</v>
          </cell>
          <cell r="AT21">
            <v>0</v>
          </cell>
          <cell r="BO21">
            <v>37</v>
          </cell>
          <cell r="CJ21">
            <v>0</v>
          </cell>
          <cell r="DE21">
            <v>0</v>
          </cell>
          <cell r="DZ21">
            <v>0</v>
          </cell>
          <cell r="EU21">
            <v>744</v>
          </cell>
        </row>
        <row r="22">
          <cell r="Y22">
            <v>0</v>
          </cell>
          <cell r="AT22">
            <v>115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751</v>
          </cell>
          <cell r="AT23">
            <v>75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328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1071</v>
          </cell>
        </row>
        <row r="25">
          <cell r="Y25">
            <v>0</v>
          </cell>
          <cell r="AT25">
            <v>253</v>
          </cell>
          <cell r="BO25">
            <v>0</v>
          </cell>
          <cell r="CJ25">
            <v>0</v>
          </cell>
          <cell r="DE25">
            <v>0</v>
          </cell>
          <cell r="DZ25">
            <v>91</v>
          </cell>
          <cell r="EU25">
            <v>485</v>
          </cell>
        </row>
        <row r="26">
          <cell r="Y26">
            <v>349</v>
          </cell>
          <cell r="AT26">
            <v>0</v>
          </cell>
          <cell r="BO26">
            <v>54</v>
          </cell>
          <cell r="CJ26">
            <v>0</v>
          </cell>
          <cell r="DE26">
            <v>0</v>
          </cell>
          <cell r="DZ26">
            <v>0</v>
          </cell>
          <cell r="EU26">
            <v>1644</v>
          </cell>
        </row>
        <row r="27">
          <cell r="Y27">
            <v>0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475</v>
          </cell>
        </row>
        <row r="28">
          <cell r="Y28">
            <v>144</v>
          </cell>
          <cell r="AT28">
            <v>162</v>
          </cell>
          <cell r="BO28">
            <v>0</v>
          </cell>
          <cell r="CJ28">
            <v>0</v>
          </cell>
          <cell r="DE28">
            <v>0</v>
          </cell>
          <cell r="DZ28">
            <v>0</v>
          </cell>
          <cell r="EU28">
            <v>763</v>
          </cell>
        </row>
        <row r="29">
          <cell r="Y29">
            <v>1207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906</v>
          </cell>
        </row>
        <row r="30">
          <cell r="Y30">
            <v>990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506</v>
          </cell>
        </row>
        <row r="31">
          <cell r="Y31">
            <v>151</v>
          </cell>
          <cell r="AT31">
            <v>191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58</v>
          </cell>
        </row>
        <row r="32">
          <cell r="Y32">
            <v>0</v>
          </cell>
          <cell r="AT32">
            <v>161</v>
          </cell>
          <cell r="BO32">
            <v>28</v>
          </cell>
          <cell r="CJ32">
            <v>0</v>
          </cell>
          <cell r="DE32">
            <v>0</v>
          </cell>
          <cell r="DZ32">
            <v>0</v>
          </cell>
          <cell r="EU32">
            <v>368</v>
          </cell>
        </row>
        <row r="33">
          <cell r="Y33">
            <v>32</v>
          </cell>
          <cell r="AT33">
            <v>53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270</v>
          </cell>
          <cell r="AT34">
            <v>100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232</v>
          </cell>
        </row>
        <row r="35">
          <cell r="Y35">
            <v>107</v>
          </cell>
          <cell r="AT35">
            <v>58</v>
          </cell>
          <cell r="BO35">
            <v>47</v>
          </cell>
          <cell r="CJ35">
            <v>0</v>
          </cell>
          <cell r="DE35">
            <v>0</v>
          </cell>
          <cell r="DZ35">
            <v>0</v>
          </cell>
          <cell r="EU35">
            <v>26</v>
          </cell>
        </row>
        <row r="36">
          <cell r="Y36">
            <v>227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246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549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296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34</v>
          </cell>
          <cell r="EU40">
            <v>520</v>
          </cell>
        </row>
        <row r="41">
          <cell r="Y41">
            <v>53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68</v>
          </cell>
        </row>
        <row r="42">
          <cell r="Y42">
            <v>31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46</v>
          </cell>
        </row>
        <row r="43">
          <cell r="Y43">
            <v>57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155</v>
          </cell>
        </row>
        <row r="44">
          <cell r="Y44">
            <v>12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57</v>
          </cell>
        </row>
        <row r="45">
          <cell r="Y45">
            <v>23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112</v>
          </cell>
        </row>
        <row r="46">
          <cell r="Y46">
            <v>28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95</v>
          </cell>
        </row>
        <row r="47">
          <cell r="Y47">
            <v>5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39</v>
          </cell>
        </row>
        <row r="48">
          <cell r="Y48">
            <v>77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161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0</v>
          </cell>
          <cell r="EU49">
            <v>42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390086</v>
          </cell>
          <cell r="AD7">
            <v>148873</v>
          </cell>
          <cell r="BC7">
            <v>76794</v>
          </cell>
          <cell r="BR7">
            <v>434286</v>
          </cell>
          <cell r="CM7">
            <v>181467</v>
          </cell>
          <cell r="DH7">
            <v>1104</v>
          </cell>
        </row>
        <row r="8">
          <cell r="E8">
            <v>85931</v>
          </cell>
          <cell r="AD8">
            <v>35693</v>
          </cell>
          <cell r="BC8">
            <v>8612</v>
          </cell>
          <cell r="BR8">
            <v>91717</v>
          </cell>
          <cell r="CM8">
            <v>38519</v>
          </cell>
          <cell r="DH8">
            <v>0</v>
          </cell>
        </row>
        <row r="9">
          <cell r="E9">
            <v>27385</v>
          </cell>
          <cell r="AD9">
            <v>14829</v>
          </cell>
          <cell r="BC9">
            <v>7161</v>
          </cell>
          <cell r="BR9">
            <v>31388</v>
          </cell>
          <cell r="CM9">
            <v>17987</v>
          </cell>
          <cell r="DH9">
            <v>0</v>
          </cell>
        </row>
        <row r="10">
          <cell r="E10">
            <v>18607</v>
          </cell>
          <cell r="AD10">
            <v>5962</v>
          </cell>
          <cell r="BC10">
            <v>4055</v>
          </cell>
          <cell r="BR10">
            <v>20776</v>
          </cell>
          <cell r="CM10">
            <v>7848</v>
          </cell>
          <cell r="DH10">
            <v>0</v>
          </cell>
        </row>
        <row r="11">
          <cell r="E11">
            <v>20084</v>
          </cell>
          <cell r="AD11">
            <v>8755</v>
          </cell>
          <cell r="BC11">
            <v>8933</v>
          </cell>
          <cell r="BR11">
            <v>23601</v>
          </cell>
          <cell r="CM11">
            <v>14171</v>
          </cell>
          <cell r="DH11">
            <v>0</v>
          </cell>
        </row>
        <row r="12">
          <cell r="E12">
            <v>16383</v>
          </cell>
          <cell r="AD12">
            <v>6922</v>
          </cell>
          <cell r="BC12">
            <v>5214</v>
          </cell>
          <cell r="BR12">
            <v>19482</v>
          </cell>
          <cell r="CM12">
            <v>9037</v>
          </cell>
          <cell r="DH12">
            <v>0</v>
          </cell>
        </row>
        <row r="13">
          <cell r="E13">
            <v>15475</v>
          </cell>
          <cell r="AD13">
            <v>4622</v>
          </cell>
          <cell r="BC13">
            <v>4613</v>
          </cell>
          <cell r="BR13">
            <v>18339</v>
          </cell>
          <cell r="CM13">
            <v>6371</v>
          </cell>
          <cell r="DH13">
            <v>0</v>
          </cell>
        </row>
        <row r="14">
          <cell r="E14">
            <v>4012</v>
          </cell>
          <cell r="AD14">
            <v>1329</v>
          </cell>
          <cell r="BC14">
            <v>930</v>
          </cell>
          <cell r="BR14">
            <v>4546</v>
          </cell>
          <cell r="CM14">
            <v>1725</v>
          </cell>
          <cell r="DH14">
            <v>0</v>
          </cell>
        </row>
        <row r="15">
          <cell r="E15">
            <v>8647</v>
          </cell>
          <cell r="AD15">
            <v>2593</v>
          </cell>
          <cell r="BC15">
            <v>2647</v>
          </cell>
          <cell r="BR15">
            <v>9386</v>
          </cell>
          <cell r="CM15">
            <v>4501</v>
          </cell>
          <cell r="DH15">
            <v>0</v>
          </cell>
        </row>
        <row r="16">
          <cell r="E16">
            <v>14026</v>
          </cell>
          <cell r="AD16">
            <v>4651</v>
          </cell>
          <cell r="BC16">
            <v>451</v>
          </cell>
          <cell r="BR16">
            <v>14026</v>
          </cell>
          <cell r="CM16">
            <v>5102</v>
          </cell>
          <cell r="DH16">
            <v>0</v>
          </cell>
        </row>
        <row r="17">
          <cell r="E17">
            <v>8116</v>
          </cell>
          <cell r="AD17">
            <v>3756</v>
          </cell>
          <cell r="BC17">
            <v>2171</v>
          </cell>
          <cell r="BR17">
            <v>10287</v>
          </cell>
          <cell r="CM17">
            <v>3756</v>
          </cell>
          <cell r="DH17">
            <v>0</v>
          </cell>
        </row>
        <row r="18">
          <cell r="E18">
            <v>10312</v>
          </cell>
          <cell r="AD18">
            <v>4514</v>
          </cell>
          <cell r="BC18">
            <v>222</v>
          </cell>
          <cell r="BR18">
            <v>10511</v>
          </cell>
          <cell r="CM18">
            <v>4537</v>
          </cell>
          <cell r="DH18">
            <v>0</v>
          </cell>
        </row>
        <row r="19">
          <cell r="E19">
            <v>12092</v>
          </cell>
          <cell r="AD19">
            <v>3758</v>
          </cell>
          <cell r="BC19">
            <v>2872</v>
          </cell>
          <cell r="BR19">
            <v>13564</v>
          </cell>
          <cell r="CM19">
            <v>5158</v>
          </cell>
          <cell r="DH19">
            <v>0</v>
          </cell>
        </row>
        <row r="20">
          <cell r="E20">
            <v>33117</v>
          </cell>
          <cell r="AD20">
            <v>7987</v>
          </cell>
          <cell r="BC20">
            <v>6360</v>
          </cell>
          <cell r="BR20">
            <v>34111</v>
          </cell>
          <cell r="CM20">
            <v>13353</v>
          </cell>
          <cell r="DH20">
            <v>0</v>
          </cell>
        </row>
        <row r="21">
          <cell r="E21">
            <v>19662</v>
          </cell>
          <cell r="AD21">
            <v>6395</v>
          </cell>
          <cell r="BC21">
            <v>252</v>
          </cell>
          <cell r="BR21">
            <v>19846</v>
          </cell>
          <cell r="CM21">
            <v>6463</v>
          </cell>
          <cell r="DH21">
            <v>0</v>
          </cell>
        </row>
        <row r="22">
          <cell r="E22">
            <v>4469</v>
          </cell>
          <cell r="AD22">
            <v>1465</v>
          </cell>
          <cell r="BC22">
            <v>506</v>
          </cell>
          <cell r="BR22">
            <v>4780</v>
          </cell>
          <cell r="CM22">
            <v>1660</v>
          </cell>
          <cell r="DH22">
            <v>0</v>
          </cell>
        </row>
        <row r="23">
          <cell r="E23">
            <v>7288</v>
          </cell>
          <cell r="AD23">
            <v>5124</v>
          </cell>
          <cell r="BC23">
            <v>1768</v>
          </cell>
          <cell r="BR23">
            <v>9056</v>
          </cell>
          <cell r="CM23">
            <v>5124</v>
          </cell>
          <cell r="DH23">
            <v>0</v>
          </cell>
        </row>
        <row r="24">
          <cell r="E24">
            <v>4580</v>
          </cell>
          <cell r="AD24">
            <v>775</v>
          </cell>
          <cell r="BC24">
            <v>1386</v>
          </cell>
          <cell r="BR24">
            <v>5487</v>
          </cell>
          <cell r="CM24">
            <v>1254</v>
          </cell>
          <cell r="DH24">
            <v>0</v>
          </cell>
        </row>
        <row r="25">
          <cell r="E25">
            <v>5968</v>
          </cell>
          <cell r="AD25">
            <v>3762</v>
          </cell>
          <cell r="BC25">
            <v>231</v>
          </cell>
          <cell r="BR25">
            <v>6199</v>
          </cell>
          <cell r="CM25">
            <v>3762</v>
          </cell>
          <cell r="DH25">
            <v>1045</v>
          </cell>
        </row>
        <row r="26">
          <cell r="E26">
            <v>7370</v>
          </cell>
          <cell r="AD26">
            <v>999</v>
          </cell>
          <cell r="BC26">
            <v>5004</v>
          </cell>
          <cell r="BR26">
            <v>9400</v>
          </cell>
          <cell r="CM26">
            <v>3973</v>
          </cell>
          <cell r="DH26">
            <v>0</v>
          </cell>
        </row>
        <row r="27">
          <cell r="E27">
            <v>4430</v>
          </cell>
          <cell r="AD27">
            <v>1811</v>
          </cell>
          <cell r="BC27">
            <v>2234</v>
          </cell>
          <cell r="BR27">
            <v>5482</v>
          </cell>
          <cell r="CM27">
            <v>2993</v>
          </cell>
          <cell r="DH27">
            <v>0</v>
          </cell>
        </row>
        <row r="28">
          <cell r="E28">
            <v>5597</v>
          </cell>
          <cell r="AD28">
            <v>1803</v>
          </cell>
          <cell r="BC28">
            <v>1366</v>
          </cell>
          <cell r="BR28">
            <v>6963</v>
          </cell>
          <cell r="CM28">
            <v>1803</v>
          </cell>
          <cell r="DH28">
            <v>0</v>
          </cell>
        </row>
        <row r="29">
          <cell r="E29">
            <v>5363</v>
          </cell>
          <cell r="AD29">
            <v>4281</v>
          </cell>
          <cell r="BC29">
            <v>102</v>
          </cell>
          <cell r="BR29">
            <v>5363</v>
          </cell>
          <cell r="CM29">
            <v>4383</v>
          </cell>
          <cell r="DH29">
            <v>0</v>
          </cell>
        </row>
        <row r="30">
          <cell r="E30">
            <v>4883</v>
          </cell>
          <cell r="AD30">
            <v>2411</v>
          </cell>
          <cell r="BC30">
            <v>118</v>
          </cell>
          <cell r="BR30">
            <v>4883</v>
          </cell>
          <cell r="CM30">
            <v>2529</v>
          </cell>
          <cell r="DH30">
            <v>0</v>
          </cell>
        </row>
        <row r="31">
          <cell r="E31">
            <v>4950</v>
          </cell>
          <cell r="AD31">
            <v>2101</v>
          </cell>
          <cell r="BC31">
            <v>1453</v>
          </cell>
          <cell r="BR31">
            <v>6403</v>
          </cell>
          <cell r="CM31">
            <v>2101</v>
          </cell>
          <cell r="DH31">
            <v>0</v>
          </cell>
        </row>
        <row r="32">
          <cell r="E32">
            <v>4853</v>
          </cell>
          <cell r="AD32">
            <v>76</v>
          </cell>
          <cell r="BC32">
            <v>4201</v>
          </cell>
          <cell r="BR32">
            <v>8432</v>
          </cell>
          <cell r="CM32">
            <v>698</v>
          </cell>
          <cell r="DH32">
            <v>0</v>
          </cell>
        </row>
        <row r="33">
          <cell r="E33">
            <v>1361</v>
          </cell>
          <cell r="AD33">
            <v>421</v>
          </cell>
          <cell r="BC33">
            <v>62</v>
          </cell>
          <cell r="BR33">
            <v>1423</v>
          </cell>
          <cell r="CM33">
            <v>421</v>
          </cell>
          <cell r="DH33">
            <v>0</v>
          </cell>
        </row>
        <row r="34">
          <cell r="E34">
            <v>3845</v>
          </cell>
          <cell r="AD34">
            <v>1107</v>
          </cell>
          <cell r="BC34">
            <v>556</v>
          </cell>
          <cell r="BR34">
            <v>4401</v>
          </cell>
          <cell r="CM34">
            <v>1107</v>
          </cell>
          <cell r="DH34">
            <v>0</v>
          </cell>
        </row>
        <row r="35">
          <cell r="E35">
            <v>2206</v>
          </cell>
          <cell r="AD35">
            <v>583</v>
          </cell>
          <cell r="BC35">
            <v>69</v>
          </cell>
          <cell r="BR35">
            <v>2275</v>
          </cell>
          <cell r="CM35">
            <v>583</v>
          </cell>
          <cell r="DH35">
            <v>0</v>
          </cell>
        </row>
        <row r="36">
          <cell r="E36">
            <v>2452</v>
          </cell>
          <cell r="AD36">
            <v>2094</v>
          </cell>
          <cell r="BC36">
            <v>317</v>
          </cell>
          <cell r="BR36">
            <v>2735</v>
          </cell>
          <cell r="CM36">
            <v>2128</v>
          </cell>
          <cell r="DH36">
            <v>0</v>
          </cell>
        </row>
        <row r="37">
          <cell r="E37">
            <v>4902</v>
          </cell>
          <cell r="AD37">
            <v>886</v>
          </cell>
          <cell r="BC37">
            <v>57</v>
          </cell>
          <cell r="BR37">
            <v>4902</v>
          </cell>
          <cell r="CM37">
            <v>943</v>
          </cell>
          <cell r="DH37">
            <v>0</v>
          </cell>
        </row>
        <row r="38">
          <cell r="E38">
            <v>3671</v>
          </cell>
          <cell r="AD38">
            <v>1145</v>
          </cell>
          <cell r="BC38">
            <v>677</v>
          </cell>
          <cell r="BR38">
            <v>4348</v>
          </cell>
          <cell r="CM38">
            <v>1145</v>
          </cell>
          <cell r="DH38">
            <v>0</v>
          </cell>
        </row>
        <row r="39">
          <cell r="E39">
            <v>3491</v>
          </cell>
          <cell r="AD39">
            <v>1123</v>
          </cell>
          <cell r="BC39">
            <v>1258</v>
          </cell>
          <cell r="BR39">
            <v>4749</v>
          </cell>
          <cell r="CM39">
            <v>1123</v>
          </cell>
          <cell r="DH39">
            <v>59</v>
          </cell>
        </row>
        <row r="40">
          <cell r="E40">
            <v>3298</v>
          </cell>
          <cell r="AD40">
            <v>1597</v>
          </cell>
          <cell r="BC40">
            <v>634</v>
          </cell>
          <cell r="BR40">
            <v>3891</v>
          </cell>
          <cell r="CM40">
            <v>1638</v>
          </cell>
          <cell r="DH40">
            <v>0</v>
          </cell>
        </row>
        <row r="41">
          <cell r="E41">
            <v>1500</v>
          </cell>
          <cell r="AD41">
            <v>455</v>
          </cell>
          <cell r="BC41">
            <v>18</v>
          </cell>
          <cell r="BR41">
            <v>1501</v>
          </cell>
          <cell r="CM41">
            <v>472</v>
          </cell>
          <cell r="DH41">
            <v>0</v>
          </cell>
        </row>
        <row r="42">
          <cell r="E42">
            <v>1037</v>
          </cell>
          <cell r="AD42">
            <v>471</v>
          </cell>
          <cell r="BC42">
            <v>5</v>
          </cell>
          <cell r="BR42">
            <v>1038</v>
          </cell>
          <cell r="CM42">
            <v>475</v>
          </cell>
          <cell r="DH42">
            <v>0</v>
          </cell>
        </row>
        <row r="43">
          <cell r="E43">
            <v>1675</v>
          </cell>
          <cell r="AD43">
            <v>362</v>
          </cell>
          <cell r="BC43">
            <v>7</v>
          </cell>
          <cell r="BR43">
            <v>1682</v>
          </cell>
          <cell r="CM43">
            <v>362</v>
          </cell>
          <cell r="DH43">
            <v>0</v>
          </cell>
        </row>
        <row r="44">
          <cell r="E44">
            <v>604</v>
          </cell>
          <cell r="AD44">
            <v>83</v>
          </cell>
          <cell r="BC44">
            <v>2</v>
          </cell>
          <cell r="BR44">
            <v>606</v>
          </cell>
          <cell r="CM44">
            <v>83</v>
          </cell>
          <cell r="DH44">
            <v>0</v>
          </cell>
        </row>
        <row r="45">
          <cell r="E45">
            <v>1469</v>
          </cell>
          <cell r="AD45">
            <v>623</v>
          </cell>
          <cell r="BC45">
            <v>88</v>
          </cell>
          <cell r="BR45">
            <v>1555</v>
          </cell>
          <cell r="CM45">
            <v>625</v>
          </cell>
          <cell r="DH45">
            <v>0</v>
          </cell>
        </row>
        <row r="46">
          <cell r="E46">
            <v>1209</v>
          </cell>
          <cell r="AD46">
            <v>387</v>
          </cell>
          <cell r="BC46">
            <v>18</v>
          </cell>
          <cell r="BR46">
            <v>1225</v>
          </cell>
          <cell r="CM46">
            <v>389</v>
          </cell>
          <cell r="DH46">
            <v>0</v>
          </cell>
        </row>
        <row r="47">
          <cell r="E47">
            <v>281</v>
          </cell>
          <cell r="AD47">
            <v>59</v>
          </cell>
          <cell r="BC47">
            <v>0</v>
          </cell>
          <cell r="BR47">
            <v>281</v>
          </cell>
          <cell r="CM47">
            <v>59</v>
          </cell>
          <cell r="DH47">
            <v>0</v>
          </cell>
        </row>
        <row r="48">
          <cell r="E48">
            <v>3100</v>
          </cell>
          <cell r="AD48">
            <v>1103</v>
          </cell>
          <cell r="BC48">
            <v>35</v>
          </cell>
          <cell r="BR48">
            <v>3132</v>
          </cell>
          <cell r="CM48">
            <v>1106</v>
          </cell>
          <cell r="DH48">
            <v>0</v>
          </cell>
        </row>
        <row r="49">
          <cell r="E49">
            <v>385</v>
          </cell>
          <cell r="AD49">
            <v>0</v>
          </cell>
          <cell r="BC49">
            <v>129</v>
          </cell>
          <cell r="BR49">
            <v>514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506809</v>
          </cell>
          <cell r="G7">
            <v>32553</v>
          </cell>
          <cell r="H7">
            <v>297</v>
          </cell>
          <cell r="I7">
            <v>0</v>
          </cell>
          <cell r="J7">
            <v>0</v>
          </cell>
          <cell r="K7">
            <v>16806</v>
          </cell>
          <cell r="L7">
            <v>34480</v>
          </cell>
          <cell r="M7">
            <v>1018</v>
          </cell>
          <cell r="N7">
            <v>8763</v>
          </cell>
          <cell r="AA7">
            <v>8763</v>
          </cell>
          <cell r="AB7">
            <v>34525</v>
          </cell>
          <cell r="AC7">
            <v>3812</v>
          </cell>
        </row>
        <row r="8">
          <cell r="E8">
            <v>111953</v>
          </cell>
          <cell r="G8">
            <v>8962</v>
          </cell>
          <cell r="H8">
            <v>55</v>
          </cell>
          <cell r="I8">
            <v>0</v>
          </cell>
          <cell r="J8">
            <v>0</v>
          </cell>
          <cell r="K8">
            <v>0</v>
          </cell>
          <cell r="L8">
            <v>5681</v>
          </cell>
          <cell r="M8">
            <v>6</v>
          </cell>
          <cell r="N8">
            <v>0</v>
          </cell>
          <cell r="AA8">
            <v>0</v>
          </cell>
          <cell r="AB8">
            <v>14690</v>
          </cell>
          <cell r="AC8">
            <v>0</v>
          </cell>
        </row>
        <row r="9">
          <cell r="E9">
            <v>42356</v>
          </cell>
          <cell r="G9">
            <v>3470</v>
          </cell>
          <cell r="H9">
            <v>3</v>
          </cell>
          <cell r="I9">
            <v>0</v>
          </cell>
          <cell r="J9">
            <v>0</v>
          </cell>
          <cell r="K9">
            <v>12</v>
          </cell>
          <cell r="L9">
            <v>535</v>
          </cell>
          <cell r="M9">
            <v>0</v>
          </cell>
          <cell r="N9">
            <v>1395</v>
          </cell>
          <cell r="AA9">
            <v>1395</v>
          </cell>
          <cell r="AB9">
            <v>435</v>
          </cell>
          <cell r="AC9">
            <v>42</v>
          </cell>
        </row>
        <row r="10">
          <cell r="E10">
            <v>20939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6804</v>
          </cell>
          <cell r="M10">
            <v>0</v>
          </cell>
          <cell r="N10">
            <v>0</v>
          </cell>
          <cell r="AA10">
            <v>0</v>
          </cell>
          <cell r="AB10">
            <v>1985</v>
          </cell>
          <cell r="AC10">
            <v>2800</v>
          </cell>
        </row>
        <row r="11">
          <cell r="E11">
            <v>38348</v>
          </cell>
          <cell r="G11">
            <v>0</v>
          </cell>
          <cell r="H11">
            <v>90</v>
          </cell>
          <cell r="I11">
            <v>0</v>
          </cell>
          <cell r="J11">
            <v>0</v>
          </cell>
          <cell r="K11">
            <v>2</v>
          </cell>
          <cell r="L11">
            <v>995</v>
          </cell>
          <cell r="M11">
            <v>0</v>
          </cell>
          <cell r="N11">
            <v>0</v>
          </cell>
          <cell r="AA11">
            <v>0</v>
          </cell>
          <cell r="AB11">
            <v>2663</v>
          </cell>
          <cell r="AC11">
            <v>0</v>
          </cell>
        </row>
        <row r="12">
          <cell r="E12">
            <v>23286</v>
          </cell>
          <cell r="G12">
            <v>4476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742</v>
          </cell>
          <cell r="M12">
            <v>0</v>
          </cell>
          <cell r="N12">
            <v>0</v>
          </cell>
          <cell r="AA12">
            <v>0</v>
          </cell>
          <cell r="AB12">
            <v>918</v>
          </cell>
          <cell r="AC12">
            <v>0</v>
          </cell>
        </row>
        <row r="13">
          <cell r="E13">
            <v>20015</v>
          </cell>
          <cell r="G13">
            <v>3663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734</v>
          </cell>
          <cell r="M13">
            <v>0</v>
          </cell>
          <cell r="N13">
            <v>0</v>
          </cell>
          <cell r="AA13">
            <v>0</v>
          </cell>
          <cell r="AB13">
            <v>2444</v>
          </cell>
          <cell r="AC13">
            <v>0</v>
          </cell>
        </row>
        <row r="14">
          <cell r="E14">
            <v>5224</v>
          </cell>
          <cell r="G14">
            <v>856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189</v>
          </cell>
          <cell r="M14">
            <v>0</v>
          </cell>
          <cell r="N14">
            <v>0</v>
          </cell>
          <cell r="AA14">
            <v>0</v>
          </cell>
          <cell r="AB14">
            <v>206</v>
          </cell>
          <cell r="AC14">
            <v>0</v>
          </cell>
        </row>
        <row r="15">
          <cell r="E15">
            <v>10262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463</v>
          </cell>
          <cell r="M15">
            <v>0</v>
          </cell>
          <cell r="N15">
            <v>2126</v>
          </cell>
          <cell r="AA15">
            <v>2126</v>
          </cell>
          <cell r="AB15">
            <v>954</v>
          </cell>
          <cell r="AC15">
            <v>0</v>
          </cell>
        </row>
        <row r="16">
          <cell r="E16">
            <v>15143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801</v>
          </cell>
          <cell r="L16">
            <v>2138</v>
          </cell>
          <cell r="M16">
            <v>0</v>
          </cell>
          <cell r="N16">
            <v>0</v>
          </cell>
          <cell r="AA16">
            <v>0</v>
          </cell>
          <cell r="AB16">
            <v>757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12165</v>
          </cell>
          <cell r="L17">
            <v>1905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13787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888</v>
          </cell>
          <cell r="M18">
            <v>0</v>
          </cell>
          <cell r="N18">
            <v>302</v>
          </cell>
          <cell r="AA18">
            <v>302</v>
          </cell>
          <cell r="AB18">
            <v>0</v>
          </cell>
          <cell r="AC18">
            <v>0</v>
          </cell>
        </row>
        <row r="19">
          <cell r="E19">
            <v>16113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1276</v>
          </cell>
          <cell r="AA19">
            <v>1276</v>
          </cell>
          <cell r="AB19">
            <v>2022</v>
          </cell>
          <cell r="AC19">
            <v>0</v>
          </cell>
        </row>
        <row r="20">
          <cell r="E20">
            <v>37137</v>
          </cell>
          <cell r="G20">
            <v>4381</v>
          </cell>
          <cell r="H20">
            <v>0</v>
          </cell>
          <cell r="I20">
            <v>0</v>
          </cell>
          <cell r="J20">
            <v>0</v>
          </cell>
          <cell r="K20">
            <v>3328</v>
          </cell>
          <cell r="L20">
            <v>1189</v>
          </cell>
          <cell r="M20">
            <v>0</v>
          </cell>
          <cell r="N20">
            <v>147</v>
          </cell>
          <cell r="AA20">
            <v>147</v>
          </cell>
          <cell r="AB20">
            <v>305</v>
          </cell>
          <cell r="AC20">
            <v>0</v>
          </cell>
        </row>
        <row r="21">
          <cell r="E21">
            <v>23489</v>
          </cell>
          <cell r="G21">
            <v>0</v>
          </cell>
          <cell r="H21">
            <v>36</v>
          </cell>
          <cell r="I21">
            <v>0</v>
          </cell>
          <cell r="J21">
            <v>0</v>
          </cell>
          <cell r="K21">
            <v>0</v>
          </cell>
          <cell r="L21">
            <v>1834</v>
          </cell>
          <cell r="M21">
            <v>0</v>
          </cell>
          <cell r="N21">
            <v>336</v>
          </cell>
          <cell r="AA21">
            <v>336</v>
          </cell>
          <cell r="AB21">
            <v>0</v>
          </cell>
          <cell r="AC21">
            <v>0</v>
          </cell>
        </row>
        <row r="22">
          <cell r="E22">
            <v>5448</v>
          </cell>
          <cell r="G22">
            <v>633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647</v>
          </cell>
          <cell r="AC22">
            <v>95</v>
          </cell>
        </row>
        <row r="23">
          <cell r="E23">
            <v>12504</v>
          </cell>
          <cell r="G23">
            <v>640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353</v>
          </cell>
          <cell r="M23">
            <v>0</v>
          </cell>
          <cell r="N23">
            <v>0</v>
          </cell>
          <cell r="AA23">
            <v>0</v>
          </cell>
          <cell r="AB23">
            <v>412</v>
          </cell>
          <cell r="AC23">
            <v>67</v>
          </cell>
        </row>
        <row r="24">
          <cell r="E24">
            <v>5451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1159</v>
          </cell>
          <cell r="M24">
            <v>0</v>
          </cell>
          <cell r="N24">
            <v>130</v>
          </cell>
          <cell r="AA24">
            <v>130</v>
          </cell>
          <cell r="AB24">
            <v>689</v>
          </cell>
          <cell r="AC24">
            <v>0</v>
          </cell>
        </row>
        <row r="25">
          <cell r="E25">
            <v>8445</v>
          </cell>
          <cell r="G25">
            <v>272</v>
          </cell>
          <cell r="H25">
            <v>0</v>
          </cell>
          <cell r="I25">
            <v>0</v>
          </cell>
          <cell r="J25">
            <v>0</v>
          </cell>
          <cell r="K25">
            <v>103</v>
          </cell>
          <cell r="L25">
            <v>476</v>
          </cell>
          <cell r="M25">
            <v>0</v>
          </cell>
          <cell r="N25">
            <v>0</v>
          </cell>
          <cell r="AA25">
            <v>0</v>
          </cell>
          <cell r="AB25">
            <v>475</v>
          </cell>
          <cell r="AC25">
            <v>0</v>
          </cell>
        </row>
        <row r="26">
          <cell r="E26">
            <v>10580</v>
          </cell>
          <cell r="G26">
            <v>0</v>
          </cell>
          <cell r="H26">
            <v>43</v>
          </cell>
          <cell r="I26">
            <v>0</v>
          </cell>
          <cell r="J26">
            <v>0</v>
          </cell>
          <cell r="K26">
            <v>0</v>
          </cell>
          <cell r="L26">
            <v>2099</v>
          </cell>
          <cell r="M26">
            <v>0</v>
          </cell>
          <cell r="N26">
            <v>651</v>
          </cell>
          <cell r="AA26">
            <v>651</v>
          </cell>
          <cell r="AB26">
            <v>715</v>
          </cell>
          <cell r="AC26">
            <v>7</v>
          </cell>
        </row>
        <row r="27">
          <cell r="E27">
            <v>7402</v>
          </cell>
          <cell r="G27">
            <v>246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358</v>
          </cell>
          <cell r="M27">
            <v>204</v>
          </cell>
          <cell r="N27">
            <v>0</v>
          </cell>
          <cell r="AA27">
            <v>0</v>
          </cell>
          <cell r="AB27">
            <v>1099</v>
          </cell>
          <cell r="AC27">
            <v>204</v>
          </cell>
        </row>
        <row r="28">
          <cell r="E28">
            <v>6597</v>
          </cell>
          <cell r="G28">
            <v>750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745</v>
          </cell>
          <cell r="M28">
            <v>0</v>
          </cell>
          <cell r="N28">
            <v>673</v>
          </cell>
          <cell r="AA28">
            <v>673</v>
          </cell>
          <cell r="AB28">
            <v>503</v>
          </cell>
          <cell r="AC28">
            <v>9</v>
          </cell>
        </row>
        <row r="29">
          <cell r="E29">
            <v>8694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954</v>
          </cell>
          <cell r="M29">
            <v>98</v>
          </cell>
          <cell r="N29">
            <v>0</v>
          </cell>
          <cell r="AA29">
            <v>0</v>
          </cell>
          <cell r="AB29">
            <v>211</v>
          </cell>
          <cell r="AC29">
            <v>98</v>
          </cell>
        </row>
        <row r="30">
          <cell r="E30">
            <v>6772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573</v>
          </cell>
          <cell r="M30">
            <v>131</v>
          </cell>
          <cell r="N30">
            <v>0</v>
          </cell>
          <cell r="AA30">
            <v>0</v>
          </cell>
          <cell r="AB30">
            <v>162</v>
          </cell>
          <cell r="AC30">
            <v>131</v>
          </cell>
        </row>
        <row r="31">
          <cell r="E31">
            <v>6401</v>
          </cell>
          <cell r="G31">
            <v>983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55</v>
          </cell>
          <cell r="M31">
            <v>0</v>
          </cell>
          <cell r="N31">
            <v>760</v>
          </cell>
          <cell r="AA31">
            <v>760</v>
          </cell>
          <cell r="AB31">
            <v>550</v>
          </cell>
          <cell r="AC31">
            <v>12</v>
          </cell>
        </row>
        <row r="32">
          <cell r="E32">
            <v>7566</v>
          </cell>
          <cell r="G32">
            <v>763</v>
          </cell>
          <cell r="H32">
            <v>28</v>
          </cell>
          <cell r="I32">
            <v>0</v>
          </cell>
          <cell r="J32">
            <v>0</v>
          </cell>
          <cell r="K32">
            <v>0</v>
          </cell>
          <cell r="L32">
            <v>468</v>
          </cell>
          <cell r="M32">
            <v>17</v>
          </cell>
          <cell r="N32">
            <v>49</v>
          </cell>
          <cell r="AA32">
            <v>49</v>
          </cell>
          <cell r="AB32">
            <v>768</v>
          </cell>
          <cell r="AC32">
            <v>17</v>
          </cell>
        </row>
        <row r="33">
          <cell r="E33">
            <v>1380</v>
          </cell>
          <cell r="G33">
            <v>268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107</v>
          </cell>
          <cell r="AC33">
            <v>4</v>
          </cell>
        </row>
        <row r="34">
          <cell r="E34">
            <v>4513</v>
          </cell>
          <cell r="G34">
            <v>439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254</v>
          </cell>
          <cell r="M34">
            <v>0</v>
          </cell>
          <cell r="N34">
            <v>302</v>
          </cell>
          <cell r="AA34">
            <v>302</v>
          </cell>
          <cell r="AB34">
            <v>149</v>
          </cell>
          <cell r="AC34">
            <v>5</v>
          </cell>
        </row>
        <row r="35">
          <cell r="E35">
            <v>2057</v>
          </cell>
          <cell r="G35">
            <v>254</v>
          </cell>
          <cell r="H35">
            <v>42</v>
          </cell>
          <cell r="I35">
            <v>0</v>
          </cell>
          <cell r="J35">
            <v>0</v>
          </cell>
          <cell r="K35">
            <v>0</v>
          </cell>
          <cell r="L35">
            <v>29</v>
          </cell>
          <cell r="M35">
            <v>0</v>
          </cell>
          <cell r="N35">
            <v>30</v>
          </cell>
          <cell r="AA35">
            <v>30</v>
          </cell>
          <cell r="AB35">
            <v>67</v>
          </cell>
          <cell r="AC35">
            <v>3</v>
          </cell>
        </row>
        <row r="36">
          <cell r="E36">
            <v>3999</v>
          </cell>
          <cell r="G36">
            <v>556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199</v>
          </cell>
          <cell r="AA36">
            <v>199</v>
          </cell>
          <cell r="AB36">
            <v>132</v>
          </cell>
          <cell r="AC36">
            <v>6</v>
          </cell>
        </row>
        <row r="37">
          <cell r="E37">
            <v>4240</v>
          </cell>
          <cell r="G37">
            <v>79</v>
          </cell>
          <cell r="H37">
            <v>0</v>
          </cell>
          <cell r="I37">
            <v>0</v>
          </cell>
          <cell r="J37">
            <v>0</v>
          </cell>
          <cell r="K37">
            <v>321</v>
          </cell>
          <cell r="L37">
            <v>775</v>
          </cell>
          <cell r="M37">
            <v>429</v>
          </cell>
          <cell r="N37">
            <v>1</v>
          </cell>
          <cell r="AA37">
            <v>1</v>
          </cell>
          <cell r="AB37">
            <v>0</v>
          </cell>
          <cell r="AC37">
            <v>216</v>
          </cell>
        </row>
        <row r="38">
          <cell r="E38">
            <v>4350</v>
          </cell>
          <cell r="G38">
            <v>704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146</v>
          </cell>
          <cell r="AC38">
            <v>73</v>
          </cell>
        </row>
        <row r="39">
          <cell r="E39">
            <v>4654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112</v>
          </cell>
          <cell r="AA39">
            <v>112</v>
          </cell>
          <cell r="AB39">
            <v>154</v>
          </cell>
          <cell r="AC39">
            <v>0</v>
          </cell>
        </row>
        <row r="40">
          <cell r="E40">
            <v>4700</v>
          </cell>
          <cell r="G40">
            <v>158</v>
          </cell>
          <cell r="H40">
            <v>0</v>
          </cell>
          <cell r="I40">
            <v>0</v>
          </cell>
          <cell r="J40">
            <v>0</v>
          </cell>
          <cell r="K40">
            <v>41</v>
          </cell>
          <cell r="L40">
            <v>618</v>
          </cell>
          <cell r="M40">
            <v>0</v>
          </cell>
          <cell r="N40">
            <v>12</v>
          </cell>
          <cell r="AA40">
            <v>12</v>
          </cell>
          <cell r="AB40">
            <v>155</v>
          </cell>
          <cell r="AC40">
            <v>0</v>
          </cell>
        </row>
        <row r="41">
          <cell r="E41">
            <v>1805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145</v>
          </cell>
          <cell r="M41">
            <v>0</v>
          </cell>
          <cell r="N41">
            <v>22</v>
          </cell>
          <cell r="AA41">
            <v>22</v>
          </cell>
          <cell r="AB41">
            <v>0</v>
          </cell>
          <cell r="AC41">
            <v>9</v>
          </cell>
        </row>
        <row r="42">
          <cell r="E42">
            <v>1387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109</v>
          </cell>
          <cell r="M42">
            <v>0</v>
          </cell>
          <cell r="N42">
            <v>17</v>
          </cell>
          <cell r="AA42">
            <v>17</v>
          </cell>
          <cell r="AB42">
            <v>0</v>
          </cell>
          <cell r="AC42">
            <v>0</v>
          </cell>
        </row>
        <row r="43">
          <cell r="E43">
            <v>1749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245</v>
          </cell>
          <cell r="M43">
            <v>0</v>
          </cell>
          <cell r="N43">
            <v>18</v>
          </cell>
          <cell r="AA43">
            <v>18</v>
          </cell>
          <cell r="AB43">
            <v>0</v>
          </cell>
          <cell r="AC43">
            <v>0</v>
          </cell>
        </row>
        <row r="44">
          <cell r="E44">
            <v>570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66</v>
          </cell>
          <cell r="M44">
            <v>0</v>
          </cell>
          <cell r="N44">
            <v>22</v>
          </cell>
          <cell r="AA44">
            <v>22</v>
          </cell>
          <cell r="AB44">
            <v>0</v>
          </cell>
          <cell r="AC44">
            <v>0</v>
          </cell>
        </row>
        <row r="45">
          <cell r="E45">
            <v>1829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264</v>
          </cell>
          <cell r="M45">
            <v>0</v>
          </cell>
          <cell r="N45">
            <v>88</v>
          </cell>
          <cell r="AA45">
            <v>88</v>
          </cell>
          <cell r="AB45">
            <v>0</v>
          </cell>
          <cell r="AC45">
            <v>0</v>
          </cell>
        </row>
        <row r="46">
          <cell r="E46">
            <v>1347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88</v>
          </cell>
          <cell r="M46">
            <v>133</v>
          </cell>
          <cell r="N46">
            <v>23</v>
          </cell>
          <cell r="AA46">
            <v>23</v>
          </cell>
          <cell r="AB46">
            <v>0</v>
          </cell>
          <cell r="AC46">
            <v>14</v>
          </cell>
        </row>
        <row r="47">
          <cell r="E47">
            <v>254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68</v>
          </cell>
          <cell r="M47">
            <v>0</v>
          </cell>
          <cell r="N47">
            <v>6</v>
          </cell>
          <cell r="AA47">
            <v>6</v>
          </cell>
          <cell r="AB47">
            <v>0</v>
          </cell>
          <cell r="AC47">
            <v>0</v>
          </cell>
        </row>
        <row r="48">
          <cell r="E48">
            <v>3733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382</v>
          </cell>
          <cell r="M48">
            <v>0</v>
          </cell>
          <cell r="N48">
            <v>61</v>
          </cell>
          <cell r="AA48">
            <v>61</v>
          </cell>
          <cell r="AB48">
            <v>0</v>
          </cell>
          <cell r="AC48">
            <v>0</v>
          </cell>
        </row>
        <row r="49">
          <cell r="E49">
            <v>330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33</v>
          </cell>
          <cell r="L49">
            <v>100</v>
          </cell>
          <cell r="M49">
            <v>0</v>
          </cell>
          <cell r="N49">
            <v>5</v>
          </cell>
          <cell r="AA49">
            <v>5</v>
          </cell>
          <cell r="AB49">
            <v>5</v>
          </cell>
          <cell r="AC49">
            <v>0</v>
          </cell>
        </row>
      </sheetData>
      <sheetData sheetId="4">
        <row r="7">
          <cell r="D7">
            <v>104110</v>
          </cell>
          <cell r="R7">
            <v>8113</v>
          </cell>
          <cell r="T7">
            <v>5365</v>
          </cell>
          <cell r="U7">
            <v>0</v>
          </cell>
          <cell r="V7">
            <v>971</v>
          </cell>
          <cell r="Y7">
            <v>16445</v>
          </cell>
          <cell r="BO7">
            <v>18713</v>
          </cell>
        </row>
        <row r="8">
          <cell r="D8">
            <v>14449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2446</v>
          </cell>
          <cell r="BO8">
            <v>5289</v>
          </cell>
        </row>
        <row r="9">
          <cell r="D9">
            <v>9428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1606</v>
          </cell>
          <cell r="BO9">
            <v>1711</v>
          </cell>
        </row>
        <row r="10">
          <cell r="D10">
            <v>4721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881</v>
          </cell>
          <cell r="BO10">
            <v>721</v>
          </cell>
        </row>
        <row r="11">
          <cell r="D11">
            <v>6029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1172</v>
          </cell>
          <cell r="BO11">
            <v>1184</v>
          </cell>
        </row>
        <row r="12">
          <cell r="D12">
            <v>3577</v>
          </cell>
          <cell r="R12">
            <v>0</v>
          </cell>
          <cell r="T12">
            <v>806</v>
          </cell>
          <cell r="U12">
            <v>0</v>
          </cell>
          <cell r="V12">
            <v>0</v>
          </cell>
          <cell r="Y12">
            <v>0</v>
          </cell>
          <cell r="BO12">
            <v>880</v>
          </cell>
        </row>
        <row r="13">
          <cell r="D13">
            <v>4225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298</v>
          </cell>
          <cell r="BO13">
            <v>2238</v>
          </cell>
        </row>
        <row r="14">
          <cell r="D14">
            <v>912</v>
          </cell>
          <cell r="R14">
            <v>0</v>
          </cell>
          <cell r="T14">
            <v>0</v>
          </cell>
          <cell r="U14">
            <v>0</v>
          </cell>
          <cell r="V14">
            <v>181</v>
          </cell>
          <cell r="Y14">
            <v>0</v>
          </cell>
          <cell r="BO14">
            <v>187</v>
          </cell>
        </row>
        <row r="15">
          <cell r="D15">
            <v>2359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1036</v>
          </cell>
          <cell r="BO15">
            <v>240</v>
          </cell>
        </row>
        <row r="16">
          <cell r="D16">
            <v>3675</v>
          </cell>
          <cell r="R16">
            <v>801</v>
          </cell>
          <cell r="T16">
            <v>0</v>
          </cell>
          <cell r="U16">
            <v>0</v>
          </cell>
          <cell r="V16">
            <v>0</v>
          </cell>
          <cell r="Y16">
            <v>736</v>
          </cell>
          <cell r="BO16">
            <v>0</v>
          </cell>
        </row>
        <row r="17">
          <cell r="D17">
            <v>8195</v>
          </cell>
          <cell r="R17">
            <v>7312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0</v>
          </cell>
        </row>
        <row r="18">
          <cell r="D18">
            <v>791</v>
          </cell>
          <cell r="R18">
            <v>0</v>
          </cell>
          <cell r="T18">
            <v>0</v>
          </cell>
          <cell r="U18">
            <v>0</v>
          </cell>
          <cell r="V18">
            <v>182</v>
          </cell>
          <cell r="Y18">
            <v>0</v>
          </cell>
          <cell r="BO18">
            <v>193</v>
          </cell>
        </row>
        <row r="19">
          <cell r="D19">
            <v>2170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1740</v>
          </cell>
          <cell r="BO19">
            <v>430</v>
          </cell>
        </row>
        <row r="20">
          <cell r="D20">
            <v>13051</v>
          </cell>
          <cell r="R20">
            <v>0</v>
          </cell>
          <cell r="T20">
            <v>1058</v>
          </cell>
          <cell r="U20">
            <v>0</v>
          </cell>
          <cell r="V20">
            <v>0</v>
          </cell>
          <cell r="Y20">
            <v>1282</v>
          </cell>
          <cell r="BO20">
            <v>964</v>
          </cell>
        </row>
        <row r="21">
          <cell r="D21">
            <v>5546</v>
          </cell>
          <cell r="R21">
            <v>0</v>
          </cell>
          <cell r="T21">
            <v>2967</v>
          </cell>
          <cell r="U21">
            <v>0</v>
          </cell>
          <cell r="V21">
            <v>312</v>
          </cell>
          <cell r="Y21">
            <v>376</v>
          </cell>
          <cell r="BO21">
            <v>836</v>
          </cell>
        </row>
        <row r="22">
          <cell r="D22">
            <v>848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357</v>
          </cell>
          <cell r="BO22">
            <v>354</v>
          </cell>
        </row>
        <row r="23">
          <cell r="D23">
            <v>2381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683</v>
          </cell>
          <cell r="BO23">
            <v>435</v>
          </cell>
        </row>
        <row r="24">
          <cell r="D24">
            <v>1443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313</v>
          </cell>
        </row>
        <row r="25">
          <cell r="D25">
            <v>1584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665</v>
          </cell>
          <cell r="BO25">
            <v>68</v>
          </cell>
        </row>
        <row r="26">
          <cell r="D26">
            <v>1761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BO26">
            <v>0</v>
          </cell>
        </row>
        <row r="27">
          <cell r="D27">
            <v>1210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266</v>
          </cell>
          <cell r="BO27">
            <v>586</v>
          </cell>
        </row>
        <row r="28">
          <cell r="D28">
            <v>1475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389</v>
          </cell>
        </row>
        <row r="29">
          <cell r="D29">
            <v>2070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0</v>
          </cell>
          <cell r="BO29">
            <v>0</v>
          </cell>
        </row>
        <row r="30">
          <cell r="D30">
            <v>1654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0</v>
          </cell>
          <cell r="BO30">
            <v>119</v>
          </cell>
        </row>
        <row r="31">
          <cell r="D31">
            <v>1027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305</v>
          </cell>
          <cell r="BO31">
            <v>270</v>
          </cell>
        </row>
        <row r="32">
          <cell r="D32">
            <v>909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239</v>
          </cell>
          <cell r="BO32">
            <v>0</v>
          </cell>
        </row>
        <row r="33">
          <cell r="D33">
            <v>352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226</v>
          </cell>
          <cell r="BO33">
            <v>25</v>
          </cell>
        </row>
        <row r="34">
          <cell r="D34">
            <v>771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73</v>
          </cell>
        </row>
        <row r="35">
          <cell r="D35">
            <v>714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442</v>
          </cell>
          <cell r="BO35">
            <v>0</v>
          </cell>
        </row>
        <row r="36">
          <cell r="D36">
            <v>611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109</v>
          </cell>
          <cell r="BO36">
            <v>211</v>
          </cell>
        </row>
        <row r="37">
          <cell r="D37">
            <v>1103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221</v>
          </cell>
        </row>
        <row r="38">
          <cell r="D38">
            <v>340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340</v>
          </cell>
          <cell r="BO38">
            <v>0</v>
          </cell>
        </row>
        <row r="39">
          <cell r="D39">
            <v>1121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1106</v>
          </cell>
          <cell r="BO39">
            <v>15</v>
          </cell>
        </row>
        <row r="40">
          <cell r="D40">
            <v>983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41</v>
          </cell>
        </row>
        <row r="41">
          <cell r="D41">
            <v>346</v>
          </cell>
          <cell r="R41">
            <v>0</v>
          </cell>
          <cell r="T41">
            <v>227</v>
          </cell>
          <cell r="U41">
            <v>0</v>
          </cell>
          <cell r="V41">
            <v>24</v>
          </cell>
          <cell r="Y41">
            <v>1</v>
          </cell>
          <cell r="BO41">
            <v>13</v>
          </cell>
        </row>
        <row r="42">
          <cell r="D42">
            <v>141</v>
          </cell>
          <cell r="R42">
            <v>0</v>
          </cell>
          <cell r="T42">
            <v>0</v>
          </cell>
          <cell r="U42">
            <v>0</v>
          </cell>
          <cell r="V42">
            <v>18</v>
          </cell>
          <cell r="Y42">
            <v>0</v>
          </cell>
          <cell r="BO42">
            <v>72</v>
          </cell>
        </row>
        <row r="43">
          <cell r="D43">
            <v>530</v>
          </cell>
          <cell r="R43">
            <v>0</v>
          </cell>
          <cell r="T43">
            <v>224</v>
          </cell>
          <cell r="U43">
            <v>0</v>
          </cell>
          <cell r="V43">
            <v>24</v>
          </cell>
          <cell r="Y43">
            <v>1</v>
          </cell>
          <cell r="BO43">
            <v>109</v>
          </cell>
        </row>
        <row r="44">
          <cell r="D44">
            <v>169</v>
          </cell>
          <cell r="R44">
            <v>0</v>
          </cell>
          <cell r="T44">
            <v>0</v>
          </cell>
          <cell r="U44">
            <v>0</v>
          </cell>
          <cell r="V44">
            <v>8</v>
          </cell>
          <cell r="Y44">
            <v>0</v>
          </cell>
          <cell r="BO44">
            <v>98</v>
          </cell>
        </row>
        <row r="45">
          <cell r="D45">
            <v>314</v>
          </cell>
          <cell r="R45">
            <v>0</v>
          </cell>
          <cell r="T45">
            <v>0</v>
          </cell>
          <cell r="U45">
            <v>0</v>
          </cell>
          <cell r="V45">
            <v>25</v>
          </cell>
          <cell r="Y45">
            <v>0</v>
          </cell>
          <cell r="BO45">
            <v>166</v>
          </cell>
        </row>
        <row r="46">
          <cell r="D46">
            <v>305</v>
          </cell>
          <cell r="R46">
            <v>0</v>
          </cell>
          <cell r="T46">
            <v>0</v>
          </cell>
          <cell r="U46">
            <v>0</v>
          </cell>
          <cell r="V46">
            <v>194</v>
          </cell>
          <cell r="Y46">
            <v>23</v>
          </cell>
          <cell r="BO46">
            <v>0</v>
          </cell>
        </row>
        <row r="47">
          <cell r="D47">
            <v>166</v>
          </cell>
          <cell r="R47">
            <v>0</v>
          </cell>
          <cell r="T47">
            <v>34</v>
          </cell>
          <cell r="U47">
            <v>0</v>
          </cell>
          <cell r="V47">
            <v>3</v>
          </cell>
          <cell r="Y47">
            <v>0</v>
          </cell>
          <cell r="BO47">
            <v>75</v>
          </cell>
        </row>
        <row r="48">
          <cell r="D48">
            <v>475</v>
          </cell>
          <cell r="R48">
            <v>0</v>
          </cell>
          <cell r="T48">
            <v>49</v>
          </cell>
          <cell r="U48">
            <v>0</v>
          </cell>
          <cell r="V48">
            <v>0</v>
          </cell>
          <cell r="Y48">
            <v>63</v>
          </cell>
          <cell r="BO48">
            <v>187</v>
          </cell>
        </row>
        <row r="49">
          <cell r="D49">
            <v>179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46</v>
          </cell>
          <cell r="BO49">
            <v>0</v>
          </cell>
        </row>
      </sheetData>
      <sheetData sheetId="5">
        <row r="7">
          <cell r="Y7">
            <v>26257</v>
          </cell>
          <cell r="AT7">
            <v>5317</v>
          </cell>
          <cell r="BO7">
            <v>240</v>
          </cell>
          <cell r="CJ7">
            <v>0</v>
          </cell>
          <cell r="DE7">
            <v>0</v>
          </cell>
          <cell r="DZ7">
            <v>11632</v>
          </cell>
          <cell r="EU7">
            <v>25506</v>
          </cell>
        </row>
        <row r="8">
          <cell r="Y8">
            <v>876</v>
          </cell>
          <cell r="AT8">
            <v>1062</v>
          </cell>
          <cell r="BO8">
            <v>55</v>
          </cell>
          <cell r="CJ8">
            <v>0</v>
          </cell>
          <cell r="DE8">
            <v>0</v>
          </cell>
          <cell r="DZ8">
            <v>0</v>
          </cell>
          <cell r="EU8">
            <v>4721</v>
          </cell>
        </row>
        <row r="9">
          <cell r="Y9">
            <v>4679</v>
          </cell>
          <cell r="AT9">
            <v>915</v>
          </cell>
          <cell r="BO9">
            <v>1</v>
          </cell>
          <cell r="CJ9">
            <v>0</v>
          </cell>
          <cell r="DE9">
            <v>0</v>
          </cell>
          <cell r="DZ9">
            <v>12</v>
          </cell>
          <cell r="EU9">
            <v>504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3119</v>
          </cell>
        </row>
        <row r="11">
          <cell r="Y11">
            <v>2641</v>
          </cell>
          <cell r="AT11">
            <v>0</v>
          </cell>
          <cell r="BO11">
            <v>35</v>
          </cell>
          <cell r="CJ11">
            <v>0</v>
          </cell>
          <cell r="DE11">
            <v>0</v>
          </cell>
          <cell r="DZ11">
            <v>2</v>
          </cell>
          <cell r="EU11">
            <v>995</v>
          </cell>
        </row>
        <row r="12">
          <cell r="Y12">
            <v>1899</v>
          </cell>
          <cell r="AT12">
            <v>667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131</v>
          </cell>
        </row>
        <row r="13">
          <cell r="Y13">
            <v>323</v>
          </cell>
          <cell r="AT13">
            <v>632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734</v>
          </cell>
        </row>
        <row r="14">
          <cell r="Y14">
            <v>426</v>
          </cell>
          <cell r="AT14">
            <v>127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172</v>
          </cell>
        </row>
        <row r="15">
          <cell r="Y15">
            <v>627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456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801</v>
          </cell>
          <cell r="EU16">
            <v>2138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7312</v>
          </cell>
          <cell r="EU17">
            <v>883</v>
          </cell>
        </row>
        <row r="18">
          <cell r="Y18">
            <v>182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416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5651</v>
          </cell>
          <cell r="AT20">
            <v>637</v>
          </cell>
          <cell r="BO20">
            <v>0</v>
          </cell>
          <cell r="CJ20">
            <v>0</v>
          </cell>
          <cell r="DE20">
            <v>0</v>
          </cell>
          <cell r="DZ20">
            <v>3328</v>
          </cell>
          <cell r="EU20">
            <v>1189</v>
          </cell>
        </row>
        <row r="21">
          <cell r="Y21">
            <v>3279</v>
          </cell>
          <cell r="AT21">
            <v>0</v>
          </cell>
          <cell r="BO21">
            <v>36</v>
          </cell>
          <cell r="CJ21">
            <v>0</v>
          </cell>
          <cell r="DE21">
            <v>0</v>
          </cell>
          <cell r="DZ21">
            <v>0</v>
          </cell>
          <cell r="EU21">
            <v>1019</v>
          </cell>
        </row>
        <row r="22">
          <cell r="Y22">
            <v>0</v>
          </cell>
          <cell r="AT22">
            <v>137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910</v>
          </cell>
          <cell r="AT23">
            <v>0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353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1130</v>
          </cell>
        </row>
        <row r="25">
          <cell r="Y25">
            <v>0</v>
          </cell>
          <cell r="AT25">
            <v>272</v>
          </cell>
          <cell r="BO25">
            <v>0</v>
          </cell>
          <cell r="CJ25">
            <v>0</v>
          </cell>
          <cell r="DE25">
            <v>0</v>
          </cell>
          <cell r="DZ25">
            <v>103</v>
          </cell>
          <cell r="EU25">
            <v>476</v>
          </cell>
        </row>
        <row r="26">
          <cell r="Y26">
            <v>86</v>
          </cell>
          <cell r="AT26">
            <v>0</v>
          </cell>
          <cell r="BO26">
            <v>43</v>
          </cell>
          <cell r="CJ26">
            <v>0</v>
          </cell>
          <cell r="DE26">
            <v>0</v>
          </cell>
          <cell r="DZ26">
            <v>0</v>
          </cell>
          <cell r="EU26">
            <v>1632</v>
          </cell>
        </row>
        <row r="27">
          <cell r="Y27">
            <v>36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322</v>
          </cell>
        </row>
        <row r="28">
          <cell r="Y28">
            <v>144</v>
          </cell>
          <cell r="AT28">
            <v>197</v>
          </cell>
          <cell r="BO28">
            <v>0</v>
          </cell>
          <cell r="CJ28">
            <v>0</v>
          </cell>
          <cell r="DE28">
            <v>0</v>
          </cell>
          <cell r="DZ28">
            <v>0</v>
          </cell>
          <cell r="EU28">
            <v>745</v>
          </cell>
        </row>
        <row r="29">
          <cell r="Y29">
            <v>1116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954</v>
          </cell>
        </row>
        <row r="30">
          <cell r="Y30">
            <v>982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553</v>
          </cell>
        </row>
        <row r="31">
          <cell r="Y31">
            <v>153</v>
          </cell>
          <cell r="AT31">
            <v>244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55</v>
          </cell>
        </row>
        <row r="32">
          <cell r="Y32">
            <v>0</v>
          </cell>
          <cell r="AT32">
            <v>174</v>
          </cell>
          <cell r="BO32">
            <v>28</v>
          </cell>
          <cell r="CJ32">
            <v>0</v>
          </cell>
          <cell r="DE32">
            <v>0</v>
          </cell>
          <cell r="DZ32">
            <v>0</v>
          </cell>
          <cell r="EU32">
            <v>468</v>
          </cell>
        </row>
        <row r="33">
          <cell r="Y33">
            <v>31</v>
          </cell>
          <cell r="AT33">
            <v>70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328</v>
          </cell>
          <cell r="AT34">
            <v>116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254</v>
          </cell>
        </row>
        <row r="35">
          <cell r="Y35">
            <v>134</v>
          </cell>
          <cell r="AT35">
            <v>67</v>
          </cell>
          <cell r="BO35">
            <v>42</v>
          </cell>
          <cell r="CJ35">
            <v>0</v>
          </cell>
          <cell r="DE35">
            <v>0</v>
          </cell>
          <cell r="DZ35">
            <v>0</v>
          </cell>
          <cell r="EU35">
            <v>29</v>
          </cell>
        </row>
        <row r="36">
          <cell r="Y36">
            <v>291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290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592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343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41</v>
          </cell>
          <cell r="EU40">
            <v>558</v>
          </cell>
        </row>
        <row r="41">
          <cell r="Y41">
            <v>251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81</v>
          </cell>
        </row>
        <row r="42">
          <cell r="Y42">
            <v>18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51</v>
          </cell>
        </row>
        <row r="43">
          <cell r="Y43">
            <v>248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172</v>
          </cell>
        </row>
        <row r="44">
          <cell r="Y44">
            <v>8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63</v>
          </cell>
        </row>
        <row r="45">
          <cell r="Y45">
            <v>25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123</v>
          </cell>
        </row>
        <row r="46">
          <cell r="Y46">
            <v>194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88</v>
          </cell>
        </row>
        <row r="47">
          <cell r="Y47">
            <v>37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54</v>
          </cell>
        </row>
        <row r="48">
          <cell r="Y48">
            <v>49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176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33</v>
          </cell>
          <cell r="EU49">
            <v>100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383720</v>
          </cell>
          <cell r="AD7">
            <v>151609</v>
          </cell>
          <cell r="BC7">
            <v>72733</v>
          </cell>
          <cell r="BR7">
            <v>424714</v>
          </cell>
          <cell r="CM7">
            <v>183348</v>
          </cell>
          <cell r="DH7">
            <v>1024</v>
          </cell>
        </row>
        <row r="8">
          <cell r="E8">
            <v>85059</v>
          </cell>
          <cell r="AD8">
            <v>36803</v>
          </cell>
          <cell r="BC8">
            <v>7867</v>
          </cell>
          <cell r="BR8">
            <v>90511</v>
          </cell>
          <cell r="CM8">
            <v>39218</v>
          </cell>
          <cell r="DH8">
            <v>0</v>
          </cell>
        </row>
        <row r="9">
          <cell r="E9">
            <v>26746</v>
          </cell>
          <cell r="AD9">
            <v>15575</v>
          </cell>
          <cell r="BC9">
            <v>6929</v>
          </cell>
          <cell r="BR9">
            <v>30538</v>
          </cell>
          <cell r="CM9">
            <v>18712</v>
          </cell>
          <cell r="DH9">
            <v>0</v>
          </cell>
        </row>
        <row r="10">
          <cell r="E10">
            <v>17952</v>
          </cell>
          <cell r="AD10">
            <v>6025</v>
          </cell>
          <cell r="BC10">
            <v>3730</v>
          </cell>
          <cell r="BR10">
            <v>19965</v>
          </cell>
          <cell r="CM10">
            <v>7742</v>
          </cell>
          <cell r="DH10">
            <v>0</v>
          </cell>
        </row>
        <row r="11">
          <cell r="E11">
            <v>19243</v>
          </cell>
          <cell r="AD11">
            <v>8868</v>
          </cell>
          <cell r="BC11">
            <v>9615</v>
          </cell>
          <cell r="BR11">
            <v>23387</v>
          </cell>
          <cell r="CM11">
            <v>14339</v>
          </cell>
          <cell r="DH11">
            <v>0</v>
          </cell>
        </row>
        <row r="12">
          <cell r="E12">
            <v>16030</v>
          </cell>
          <cell r="AD12">
            <v>6829</v>
          </cell>
          <cell r="BC12">
            <v>3817</v>
          </cell>
          <cell r="BR12">
            <v>18217</v>
          </cell>
          <cell r="CM12">
            <v>8459</v>
          </cell>
          <cell r="DH12">
            <v>0</v>
          </cell>
        </row>
        <row r="13">
          <cell r="E13">
            <v>15276</v>
          </cell>
          <cell r="AD13">
            <v>4674</v>
          </cell>
          <cell r="BC13">
            <v>4628</v>
          </cell>
          <cell r="BR13">
            <v>18050</v>
          </cell>
          <cell r="CM13">
            <v>6528</v>
          </cell>
          <cell r="DH13">
            <v>0</v>
          </cell>
        </row>
        <row r="14">
          <cell r="E14">
            <v>3922</v>
          </cell>
          <cell r="AD14">
            <v>1419</v>
          </cell>
          <cell r="BC14">
            <v>808</v>
          </cell>
          <cell r="BR14">
            <v>4372</v>
          </cell>
          <cell r="CM14">
            <v>1777</v>
          </cell>
          <cell r="DH14">
            <v>0</v>
          </cell>
        </row>
        <row r="15">
          <cell r="E15">
            <v>8485</v>
          </cell>
          <cell r="AD15">
            <v>2558</v>
          </cell>
          <cell r="BC15">
            <v>1704</v>
          </cell>
          <cell r="BR15">
            <v>9110</v>
          </cell>
          <cell r="CM15">
            <v>3637</v>
          </cell>
          <cell r="DH15">
            <v>0</v>
          </cell>
        </row>
        <row r="16">
          <cell r="E16">
            <v>14582</v>
          </cell>
          <cell r="AD16">
            <v>4780</v>
          </cell>
          <cell r="BC16">
            <v>500</v>
          </cell>
          <cell r="BR16">
            <v>14582</v>
          </cell>
          <cell r="CM16">
            <v>5280</v>
          </cell>
          <cell r="DH16">
            <v>0</v>
          </cell>
        </row>
        <row r="17">
          <cell r="E17">
            <v>8055</v>
          </cell>
          <cell r="AD17">
            <v>3933</v>
          </cell>
          <cell r="BC17">
            <v>2028</v>
          </cell>
          <cell r="BR17">
            <v>10083</v>
          </cell>
          <cell r="CM17">
            <v>3933</v>
          </cell>
          <cell r="DH17">
            <v>0</v>
          </cell>
        </row>
        <row r="18">
          <cell r="E18">
            <v>9958</v>
          </cell>
          <cell r="AD18">
            <v>4547</v>
          </cell>
          <cell r="BC18">
            <v>69</v>
          </cell>
          <cell r="BR18">
            <v>10010</v>
          </cell>
          <cell r="CM18">
            <v>4564</v>
          </cell>
          <cell r="DH18">
            <v>0</v>
          </cell>
        </row>
        <row r="19">
          <cell r="E19">
            <v>11785</v>
          </cell>
          <cell r="AD19">
            <v>3730</v>
          </cell>
          <cell r="BC19">
            <v>3026</v>
          </cell>
          <cell r="BR19">
            <v>13014</v>
          </cell>
          <cell r="CM19">
            <v>5527</v>
          </cell>
          <cell r="DH19">
            <v>0</v>
          </cell>
        </row>
        <row r="20">
          <cell r="E20">
            <v>32969</v>
          </cell>
          <cell r="AD20">
            <v>7666</v>
          </cell>
          <cell r="BC20">
            <v>5007</v>
          </cell>
          <cell r="BR20">
            <v>33825</v>
          </cell>
          <cell r="CM20">
            <v>11817</v>
          </cell>
          <cell r="DH20">
            <v>0</v>
          </cell>
        </row>
        <row r="21">
          <cell r="E21">
            <v>19010</v>
          </cell>
          <cell r="AD21">
            <v>6564</v>
          </cell>
          <cell r="BC21">
            <v>236</v>
          </cell>
          <cell r="BR21">
            <v>19183</v>
          </cell>
          <cell r="CM21">
            <v>6627</v>
          </cell>
          <cell r="DH21">
            <v>0</v>
          </cell>
        </row>
        <row r="22">
          <cell r="E22">
            <v>4430</v>
          </cell>
          <cell r="AD22">
            <v>1474</v>
          </cell>
          <cell r="BC22">
            <v>464</v>
          </cell>
          <cell r="BR22">
            <v>4687</v>
          </cell>
          <cell r="CM22">
            <v>1681</v>
          </cell>
          <cell r="DH22">
            <v>0</v>
          </cell>
        </row>
        <row r="23">
          <cell r="E23">
            <v>7153</v>
          </cell>
          <cell r="AD23">
            <v>5136</v>
          </cell>
          <cell r="BC23">
            <v>1681</v>
          </cell>
          <cell r="BR23">
            <v>8834</v>
          </cell>
          <cell r="CM23">
            <v>5136</v>
          </cell>
          <cell r="DH23">
            <v>0</v>
          </cell>
        </row>
        <row r="24">
          <cell r="E24">
            <v>4436</v>
          </cell>
          <cell r="AD24">
            <v>774</v>
          </cell>
          <cell r="BC24">
            <v>1306</v>
          </cell>
          <cell r="BR24">
            <v>5263</v>
          </cell>
          <cell r="CM24">
            <v>1253</v>
          </cell>
          <cell r="DH24">
            <v>0</v>
          </cell>
        </row>
        <row r="25">
          <cell r="E25">
            <v>5766</v>
          </cell>
          <cell r="AD25">
            <v>3919</v>
          </cell>
          <cell r="BC25">
            <v>280</v>
          </cell>
          <cell r="BR25">
            <v>6046</v>
          </cell>
          <cell r="CM25">
            <v>3919</v>
          </cell>
          <cell r="DH25">
            <v>1024</v>
          </cell>
        </row>
        <row r="26">
          <cell r="E26">
            <v>7112</v>
          </cell>
          <cell r="AD26">
            <v>1102</v>
          </cell>
          <cell r="BC26">
            <v>5101</v>
          </cell>
          <cell r="BR26">
            <v>9175</v>
          </cell>
          <cell r="CM26">
            <v>4140</v>
          </cell>
          <cell r="DH26">
            <v>0</v>
          </cell>
        </row>
        <row r="27">
          <cell r="E27">
            <v>4881</v>
          </cell>
          <cell r="AD27">
            <v>1829</v>
          </cell>
          <cell r="BC27">
            <v>3261</v>
          </cell>
          <cell r="BR27">
            <v>5637</v>
          </cell>
          <cell r="CM27">
            <v>4334</v>
          </cell>
          <cell r="DH27">
            <v>0</v>
          </cell>
        </row>
        <row r="28">
          <cell r="E28">
            <v>5386</v>
          </cell>
          <cell r="AD28">
            <v>1884</v>
          </cell>
          <cell r="BC28">
            <v>1214</v>
          </cell>
          <cell r="BR28">
            <v>6600</v>
          </cell>
          <cell r="CM28">
            <v>1884</v>
          </cell>
          <cell r="DH28">
            <v>0</v>
          </cell>
        </row>
        <row r="29">
          <cell r="E29">
            <v>5353</v>
          </cell>
          <cell r="AD29">
            <v>4248</v>
          </cell>
          <cell r="BC29">
            <v>102</v>
          </cell>
          <cell r="BR29">
            <v>5353</v>
          </cell>
          <cell r="CM29">
            <v>4350</v>
          </cell>
          <cell r="DH29">
            <v>0</v>
          </cell>
        </row>
        <row r="30">
          <cell r="E30">
            <v>5123</v>
          </cell>
          <cell r="AD30">
            <v>2384</v>
          </cell>
          <cell r="BC30">
            <v>140</v>
          </cell>
          <cell r="BR30">
            <v>5139</v>
          </cell>
          <cell r="CM30">
            <v>2508</v>
          </cell>
          <cell r="DH30">
            <v>0</v>
          </cell>
        </row>
        <row r="31">
          <cell r="E31">
            <v>4707</v>
          </cell>
          <cell r="AD31">
            <v>2051</v>
          </cell>
          <cell r="BC31">
            <v>1035</v>
          </cell>
          <cell r="BR31">
            <v>5742</v>
          </cell>
          <cell r="CM31">
            <v>2051</v>
          </cell>
          <cell r="DH31">
            <v>0</v>
          </cell>
        </row>
        <row r="32">
          <cell r="E32">
            <v>4695</v>
          </cell>
          <cell r="AD32">
            <v>62</v>
          </cell>
          <cell r="BC32">
            <v>4542</v>
          </cell>
          <cell r="BR32">
            <v>8271</v>
          </cell>
          <cell r="CM32">
            <v>1028</v>
          </cell>
          <cell r="DH32">
            <v>0</v>
          </cell>
        </row>
        <row r="33">
          <cell r="E33">
            <v>1305</v>
          </cell>
          <cell r="AD33">
            <v>412</v>
          </cell>
          <cell r="BC33">
            <v>69</v>
          </cell>
          <cell r="BR33">
            <v>1374</v>
          </cell>
          <cell r="CM33">
            <v>412</v>
          </cell>
          <cell r="DH33">
            <v>0</v>
          </cell>
        </row>
        <row r="34">
          <cell r="E34">
            <v>3724</v>
          </cell>
          <cell r="AD34">
            <v>1107</v>
          </cell>
          <cell r="BC34">
            <v>443</v>
          </cell>
          <cell r="BR34">
            <v>4167</v>
          </cell>
          <cell r="CM34">
            <v>1107</v>
          </cell>
          <cell r="DH34">
            <v>0</v>
          </cell>
        </row>
        <row r="35">
          <cell r="E35">
            <v>2174</v>
          </cell>
          <cell r="AD35">
            <v>575</v>
          </cell>
          <cell r="BC35">
            <v>156</v>
          </cell>
          <cell r="BR35">
            <v>2330</v>
          </cell>
          <cell r="CM35">
            <v>575</v>
          </cell>
          <cell r="DH35">
            <v>0</v>
          </cell>
        </row>
        <row r="36">
          <cell r="E36">
            <v>2353</v>
          </cell>
          <cell r="AD36">
            <v>2285</v>
          </cell>
          <cell r="BC36">
            <v>249</v>
          </cell>
          <cell r="BR36">
            <v>2563</v>
          </cell>
          <cell r="CM36">
            <v>2324</v>
          </cell>
          <cell r="DH36">
            <v>0</v>
          </cell>
        </row>
        <row r="37">
          <cell r="E37">
            <v>4747</v>
          </cell>
          <cell r="AD37">
            <v>863</v>
          </cell>
          <cell r="BC37">
            <v>33</v>
          </cell>
          <cell r="BR37">
            <v>4747</v>
          </cell>
          <cell r="CM37">
            <v>896</v>
          </cell>
          <cell r="DH37">
            <v>0</v>
          </cell>
        </row>
        <row r="38">
          <cell r="E38">
            <v>3651</v>
          </cell>
          <cell r="AD38">
            <v>1202</v>
          </cell>
          <cell r="BC38">
            <v>712</v>
          </cell>
          <cell r="BR38">
            <v>4363</v>
          </cell>
          <cell r="CM38">
            <v>1202</v>
          </cell>
          <cell r="DH38">
            <v>0</v>
          </cell>
        </row>
        <row r="39">
          <cell r="E39">
            <v>3382</v>
          </cell>
          <cell r="AD39">
            <v>1203</v>
          </cell>
          <cell r="BC39">
            <v>1116</v>
          </cell>
          <cell r="BR39">
            <v>4498</v>
          </cell>
          <cell r="CM39">
            <v>1203</v>
          </cell>
          <cell r="DH39">
            <v>0</v>
          </cell>
        </row>
        <row r="40">
          <cell r="E40">
            <v>3274</v>
          </cell>
          <cell r="AD40">
            <v>1634</v>
          </cell>
          <cell r="BC40">
            <v>592</v>
          </cell>
          <cell r="BR40">
            <v>3833</v>
          </cell>
          <cell r="CM40">
            <v>1667</v>
          </cell>
          <cell r="DH40">
            <v>0</v>
          </cell>
        </row>
        <row r="41">
          <cell r="E41">
            <v>1498</v>
          </cell>
          <cell r="AD41">
            <v>438</v>
          </cell>
          <cell r="BC41">
            <v>24</v>
          </cell>
          <cell r="BR41">
            <v>1508</v>
          </cell>
          <cell r="CM41">
            <v>452</v>
          </cell>
          <cell r="DH41">
            <v>0</v>
          </cell>
        </row>
        <row r="42">
          <cell r="E42">
            <v>1037</v>
          </cell>
          <cell r="AD42">
            <v>534</v>
          </cell>
          <cell r="BC42">
            <v>5</v>
          </cell>
          <cell r="BR42">
            <v>1038</v>
          </cell>
          <cell r="CM42">
            <v>538</v>
          </cell>
          <cell r="DH42">
            <v>0</v>
          </cell>
        </row>
        <row r="43">
          <cell r="E43">
            <v>1658</v>
          </cell>
          <cell r="AD43">
            <v>329</v>
          </cell>
          <cell r="BC43">
            <v>25</v>
          </cell>
          <cell r="BR43">
            <v>1683</v>
          </cell>
          <cell r="CM43">
            <v>329</v>
          </cell>
          <cell r="DH43">
            <v>0</v>
          </cell>
        </row>
        <row r="44">
          <cell r="E44">
            <v>549</v>
          </cell>
          <cell r="AD44">
            <v>72</v>
          </cell>
          <cell r="BC44">
            <v>0</v>
          </cell>
          <cell r="BR44">
            <v>549</v>
          </cell>
          <cell r="CM44">
            <v>72</v>
          </cell>
          <cell r="DH44">
            <v>0</v>
          </cell>
        </row>
        <row r="45">
          <cell r="E45">
            <v>1422</v>
          </cell>
          <cell r="AD45">
            <v>605</v>
          </cell>
          <cell r="BC45">
            <v>73</v>
          </cell>
          <cell r="BR45">
            <v>1493</v>
          </cell>
          <cell r="CM45">
            <v>607</v>
          </cell>
          <cell r="DH45">
            <v>0</v>
          </cell>
        </row>
        <row r="46">
          <cell r="E46">
            <v>1149</v>
          </cell>
          <cell r="AD46">
            <v>406</v>
          </cell>
          <cell r="BC46">
            <v>5</v>
          </cell>
          <cell r="BR46">
            <v>1153</v>
          </cell>
          <cell r="CM46">
            <v>407</v>
          </cell>
          <cell r="DH46">
            <v>0</v>
          </cell>
        </row>
        <row r="47">
          <cell r="E47">
            <v>334</v>
          </cell>
          <cell r="AD47">
            <v>0</v>
          </cell>
          <cell r="BC47">
            <v>1</v>
          </cell>
          <cell r="BR47">
            <v>335</v>
          </cell>
          <cell r="CM47">
            <v>0</v>
          </cell>
          <cell r="DH47">
            <v>0</v>
          </cell>
        </row>
        <row r="48">
          <cell r="E48">
            <v>2947</v>
          </cell>
          <cell r="AD48">
            <v>1110</v>
          </cell>
          <cell r="BC48">
            <v>25</v>
          </cell>
          <cell r="BR48">
            <v>2969</v>
          </cell>
          <cell r="CM48">
            <v>1113</v>
          </cell>
          <cell r="DH48">
            <v>0</v>
          </cell>
        </row>
        <row r="49">
          <cell r="E49">
            <v>402</v>
          </cell>
          <cell r="AD49">
            <v>0</v>
          </cell>
          <cell r="BC49">
            <v>115</v>
          </cell>
          <cell r="BR49">
            <v>517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502960</v>
          </cell>
          <cell r="G7">
            <v>29231</v>
          </cell>
          <cell r="H7">
            <v>642</v>
          </cell>
          <cell r="I7">
            <v>0</v>
          </cell>
          <cell r="J7">
            <v>0</v>
          </cell>
          <cell r="K7">
            <v>17737</v>
          </cell>
          <cell r="L7">
            <v>34723</v>
          </cell>
          <cell r="M7">
            <v>555</v>
          </cell>
          <cell r="N7">
            <v>9502</v>
          </cell>
          <cell r="AA7">
            <v>9502</v>
          </cell>
          <cell r="AB7">
            <v>33525</v>
          </cell>
          <cell r="AC7">
            <v>2970</v>
          </cell>
        </row>
        <row r="8">
          <cell r="E8">
            <v>111176</v>
          </cell>
          <cell r="G8">
            <v>8725</v>
          </cell>
          <cell r="H8">
            <v>368</v>
          </cell>
          <cell r="I8">
            <v>0</v>
          </cell>
          <cell r="J8">
            <v>0</v>
          </cell>
          <cell r="K8">
            <v>0</v>
          </cell>
          <cell r="L8">
            <v>6274</v>
          </cell>
          <cell r="M8">
            <v>0</v>
          </cell>
          <cell r="N8">
            <v>0</v>
          </cell>
          <cell r="AA8">
            <v>0</v>
          </cell>
          <cell r="AB8">
            <v>13905</v>
          </cell>
          <cell r="AC8">
            <v>0</v>
          </cell>
        </row>
        <row r="9">
          <cell r="E9">
            <v>42472</v>
          </cell>
          <cell r="G9">
            <v>3228</v>
          </cell>
          <cell r="H9">
            <v>3</v>
          </cell>
          <cell r="I9">
            <v>0</v>
          </cell>
          <cell r="J9">
            <v>0</v>
          </cell>
          <cell r="K9">
            <v>13</v>
          </cell>
          <cell r="L9">
            <v>546</v>
          </cell>
          <cell r="M9">
            <v>0</v>
          </cell>
          <cell r="N9">
            <v>1451</v>
          </cell>
          <cell r="AA9">
            <v>1451</v>
          </cell>
          <cell r="AB9">
            <v>489</v>
          </cell>
          <cell r="AC9">
            <v>226</v>
          </cell>
        </row>
        <row r="10">
          <cell r="E10">
            <v>20521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6368</v>
          </cell>
          <cell r="M10">
            <v>0</v>
          </cell>
          <cell r="N10">
            <v>0</v>
          </cell>
          <cell r="AA10">
            <v>0</v>
          </cell>
          <cell r="AB10">
            <v>2041</v>
          </cell>
          <cell r="AC10">
            <v>1829</v>
          </cell>
        </row>
        <row r="11">
          <cell r="E11">
            <v>38485</v>
          </cell>
          <cell r="G11">
            <v>0</v>
          </cell>
          <cell r="H11">
            <v>93</v>
          </cell>
          <cell r="I11">
            <v>0</v>
          </cell>
          <cell r="J11">
            <v>0</v>
          </cell>
          <cell r="K11">
            <v>1</v>
          </cell>
          <cell r="L11">
            <v>1166</v>
          </cell>
          <cell r="M11">
            <v>0</v>
          </cell>
          <cell r="N11">
            <v>1780</v>
          </cell>
          <cell r="AA11">
            <v>1780</v>
          </cell>
          <cell r="AB11">
            <v>2599</v>
          </cell>
          <cell r="AC11">
            <v>0</v>
          </cell>
        </row>
        <row r="12">
          <cell r="E12">
            <v>22646</v>
          </cell>
          <cell r="G12">
            <v>3311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715</v>
          </cell>
          <cell r="M12">
            <v>0</v>
          </cell>
          <cell r="N12">
            <v>0</v>
          </cell>
          <cell r="AA12">
            <v>0</v>
          </cell>
          <cell r="AB12">
            <v>730</v>
          </cell>
          <cell r="AC12">
            <v>0</v>
          </cell>
        </row>
        <row r="13">
          <cell r="E13">
            <v>20054</v>
          </cell>
          <cell r="G13">
            <v>3577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662</v>
          </cell>
          <cell r="M13">
            <v>0</v>
          </cell>
          <cell r="N13">
            <v>0</v>
          </cell>
          <cell r="AA13">
            <v>0</v>
          </cell>
          <cell r="AB13">
            <v>2408</v>
          </cell>
          <cell r="AC13">
            <v>0</v>
          </cell>
        </row>
        <row r="14">
          <cell r="E14">
            <v>5219</v>
          </cell>
          <cell r="G14">
            <v>747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182</v>
          </cell>
          <cell r="M14">
            <v>0</v>
          </cell>
          <cell r="N14">
            <v>0</v>
          </cell>
          <cell r="AA14">
            <v>0</v>
          </cell>
          <cell r="AB14">
            <v>168</v>
          </cell>
          <cell r="AC14">
            <v>0</v>
          </cell>
        </row>
        <row r="15">
          <cell r="E15">
            <v>10094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402</v>
          </cell>
          <cell r="M15">
            <v>0</v>
          </cell>
          <cell r="N15">
            <v>1213</v>
          </cell>
          <cell r="AA15">
            <v>1213</v>
          </cell>
          <cell r="AB15">
            <v>897</v>
          </cell>
          <cell r="AC15">
            <v>0</v>
          </cell>
        </row>
        <row r="16">
          <cell r="E16">
            <v>15229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1100</v>
          </cell>
          <cell r="L16">
            <v>2430</v>
          </cell>
          <cell r="M16">
            <v>0</v>
          </cell>
          <cell r="N16">
            <v>0</v>
          </cell>
          <cell r="AA16">
            <v>0</v>
          </cell>
          <cell r="AB16">
            <v>761</v>
          </cell>
          <cell r="AC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12222</v>
          </cell>
          <cell r="L17">
            <v>1822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13628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757</v>
          </cell>
          <cell r="M18">
            <v>0</v>
          </cell>
          <cell r="N18">
            <v>0</v>
          </cell>
          <cell r="AA18">
            <v>0</v>
          </cell>
          <cell r="AB18">
            <v>0</v>
          </cell>
          <cell r="AC18">
            <v>46</v>
          </cell>
        </row>
        <row r="19">
          <cell r="E19">
            <v>14783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2145</v>
          </cell>
          <cell r="AA19">
            <v>2145</v>
          </cell>
          <cell r="AB19">
            <v>1914</v>
          </cell>
          <cell r="AC19">
            <v>0</v>
          </cell>
        </row>
        <row r="20">
          <cell r="E20">
            <v>35878</v>
          </cell>
          <cell r="G20">
            <v>3347</v>
          </cell>
          <cell r="H20">
            <v>0</v>
          </cell>
          <cell r="I20">
            <v>0</v>
          </cell>
          <cell r="J20">
            <v>0</v>
          </cell>
          <cell r="K20">
            <v>3944</v>
          </cell>
          <cell r="L20">
            <v>1178</v>
          </cell>
          <cell r="M20">
            <v>0</v>
          </cell>
          <cell r="N20">
            <v>89</v>
          </cell>
          <cell r="AA20">
            <v>89</v>
          </cell>
          <cell r="AB20">
            <v>489</v>
          </cell>
          <cell r="AC20">
            <v>0</v>
          </cell>
        </row>
        <row r="21">
          <cell r="E21">
            <v>23302</v>
          </cell>
          <cell r="G21">
            <v>0</v>
          </cell>
          <cell r="H21">
            <v>35</v>
          </cell>
          <cell r="I21">
            <v>0</v>
          </cell>
          <cell r="J21">
            <v>0</v>
          </cell>
          <cell r="K21">
            <v>0</v>
          </cell>
          <cell r="L21">
            <v>1578</v>
          </cell>
          <cell r="M21">
            <v>0</v>
          </cell>
          <cell r="N21">
            <v>321</v>
          </cell>
          <cell r="AA21">
            <v>321</v>
          </cell>
          <cell r="AB21">
            <v>0</v>
          </cell>
          <cell r="AC21">
            <v>0</v>
          </cell>
        </row>
        <row r="22">
          <cell r="E22">
            <v>5428</v>
          </cell>
          <cell r="G22">
            <v>590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643</v>
          </cell>
          <cell r="AC22">
            <v>90</v>
          </cell>
        </row>
        <row r="23">
          <cell r="E23">
            <v>12292</v>
          </cell>
          <cell r="G23">
            <v>643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385</v>
          </cell>
          <cell r="M23">
            <v>0</v>
          </cell>
          <cell r="N23">
            <v>0</v>
          </cell>
          <cell r="AA23">
            <v>0</v>
          </cell>
          <cell r="AB23">
            <v>490</v>
          </cell>
          <cell r="AC23">
            <v>92</v>
          </cell>
        </row>
        <row r="24">
          <cell r="E24">
            <v>5334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1325</v>
          </cell>
          <cell r="M24">
            <v>0</v>
          </cell>
          <cell r="N24">
            <v>103</v>
          </cell>
          <cell r="AA24">
            <v>103</v>
          </cell>
          <cell r="AB24">
            <v>659</v>
          </cell>
          <cell r="AC24">
            <v>0</v>
          </cell>
        </row>
        <row r="25">
          <cell r="E25">
            <v>8520</v>
          </cell>
          <cell r="G25">
            <v>254</v>
          </cell>
          <cell r="H25">
            <v>0</v>
          </cell>
          <cell r="I25">
            <v>0</v>
          </cell>
          <cell r="J25">
            <v>0</v>
          </cell>
          <cell r="K25">
            <v>85</v>
          </cell>
          <cell r="L25">
            <v>485</v>
          </cell>
          <cell r="M25">
            <v>0</v>
          </cell>
          <cell r="N25">
            <v>0</v>
          </cell>
          <cell r="AA25">
            <v>0</v>
          </cell>
          <cell r="AB25">
            <v>420</v>
          </cell>
          <cell r="AC25">
            <v>0</v>
          </cell>
        </row>
        <row r="26">
          <cell r="E26">
            <v>10594</v>
          </cell>
          <cell r="G26">
            <v>0</v>
          </cell>
          <cell r="H26">
            <v>46</v>
          </cell>
          <cell r="I26">
            <v>0</v>
          </cell>
          <cell r="J26">
            <v>0</v>
          </cell>
          <cell r="K26">
            <v>0</v>
          </cell>
          <cell r="L26">
            <v>1977</v>
          </cell>
          <cell r="M26">
            <v>0</v>
          </cell>
          <cell r="N26">
            <v>712</v>
          </cell>
          <cell r="AA26">
            <v>712</v>
          </cell>
          <cell r="AB26">
            <v>687</v>
          </cell>
          <cell r="AC26">
            <v>15</v>
          </cell>
        </row>
        <row r="27">
          <cell r="E27">
            <v>8947</v>
          </cell>
          <cell r="G27">
            <v>263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579</v>
          </cell>
          <cell r="M27">
            <v>0</v>
          </cell>
          <cell r="N27">
            <v>0</v>
          </cell>
          <cell r="AA27">
            <v>0</v>
          </cell>
          <cell r="AB27">
            <v>1078</v>
          </cell>
          <cell r="AC27">
            <v>36</v>
          </cell>
        </row>
        <row r="28">
          <cell r="E28">
            <v>6554</v>
          </cell>
          <cell r="G28">
            <v>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735</v>
          </cell>
          <cell r="M28">
            <v>0</v>
          </cell>
          <cell r="N28">
            <v>536</v>
          </cell>
          <cell r="AA28">
            <v>536</v>
          </cell>
          <cell r="AB28">
            <v>452</v>
          </cell>
          <cell r="AC28">
            <v>46</v>
          </cell>
        </row>
        <row r="29">
          <cell r="E29">
            <v>8669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951</v>
          </cell>
          <cell r="M29">
            <v>0</v>
          </cell>
          <cell r="N29">
            <v>0</v>
          </cell>
          <cell r="AA29">
            <v>0</v>
          </cell>
          <cell r="AB29">
            <v>208</v>
          </cell>
          <cell r="AC29">
            <v>0</v>
          </cell>
        </row>
        <row r="30">
          <cell r="E30">
            <v>6654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710</v>
          </cell>
          <cell r="M30">
            <v>145</v>
          </cell>
          <cell r="N30">
            <v>0</v>
          </cell>
          <cell r="AA30">
            <v>0</v>
          </cell>
          <cell r="AB30">
            <v>153</v>
          </cell>
          <cell r="AC30">
            <v>145</v>
          </cell>
        </row>
        <row r="31">
          <cell r="E31">
            <v>6192</v>
          </cell>
          <cell r="G31">
            <v>784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51</v>
          </cell>
          <cell r="M31">
            <v>0</v>
          </cell>
          <cell r="N31">
            <v>508</v>
          </cell>
          <cell r="AA31">
            <v>508</v>
          </cell>
          <cell r="AB31">
            <v>488</v>
          </cell>
          <cell r="AC31">
            <v>52</v>
          </cell>
        </row>
        <row r="32">
          <cell r="E32">
            <v>7923</v>
          </cell>
          <cell r="G32">
            <v>656</v>
          </cell>
          <cell r="H32">
            <v>34</v>
          </cell>
          <cell r="I32">
            <v>0</v>
          </cell>
          <cell r="J32">
            <v>0</v>
          </cell>
          <cell r="K32">
            <v>0</v>
          </cell>
          <cell r="L32">
            <v>413</v>
          </cell>
          <cell r="M32">
            <v>14</v>
          </cell>
          <cell r="N32">
            <v>43</v>
          </cell>
          <cell r="AA32">
            <v>43</v>
          </cell>
          <cell r="AB32">
            <v>777</v>
          </cell>
          <cell r="AC32">
            <v>14</v>
          </cell>
        </row>
        <row r="33">
          <cell r="E33">
            <v>1365</v>
          </cell>
          <cell r="G33">
            <v>229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95</v>
          </cell>
          <cell r="AC33">
            <v>16</v>
          </cell>
        </row>
        <row r="34">
          <cell r="E34">
            <v>4423</v>
          </cell>
          <cell r="G34">
            <v>438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230</v>
          </cell>
          <cell r="M34">
            <v>0</v>
          </cell>
          <cell r="N34">
            <v>187</v>
          </cell>
          <cell r="AA34">
            <v>187</v>
          </cell>
          <cell r="AB34">
            <v>176</v>
          </cell>
          <cell r="AC34">
            <v>30</v>
          </cell>
        </row>
        <row r="35">
          <cell r="E35">
            <v>2023</v>
          </cell>
          <cell r="G35">
            <v>257</v>
          </cell>
          <cell r="H35">
            <v>63</v>
          </cell>
          <cell r="I35">
            <v>0</v>
          </cell>
          <cell r="J35">
            <v>0</v>
          </cell>
          <cell r="K35">
            <v>0</v>
          </cell>
          <cell r="L35">
            <v>33</v>
          </cell>
          <cell r="M35">
            <v>0</v>
          </cell>
          <cell r="N35">
            <v>85</v>
          </cell>
          <cell r="AA35">
            <v>85</v>
          </cell>
          <cell r="AB35">
            <v>81</v>
          </cell>
          <cell r="AC35">
            <v>18</v>
          </cell>
        </row>
        <row r="36">
          <cell r="E36">
            <v>4177</v>
          </cell>
          <cell r="G36">
            <v>514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97</v>
          </cell>
          <cell r="AA36">
            <v>97</v>
          </cell>
          <cell r="AB36">
            <v>166</v>
          </cell>
          <cell r="AC36">
            <v>36</v>
          </cell>
        </row>
        <row r="37">
          <cell r="E37">
            <v>4135</v>
          </cell>
          <cell r="G37">
            <v>82</v>
          </cell>
          <cell r="H37">
            <v>0</v>
          </cell>
          <cell r="I37">
            <v>0</v>
          </cell>
          <cell r="J37">
            <v>0</v>
          </cell>
          <cell r="K37">
            <v>312</v>
          </cell>
          <cell r="L37">
            <v>737</v>
          </cell>
          <cell r="M37">
            <v>370</v>
          </cell>
          <cell r="N37">
            <v>7</v>
          </cell>
          <cell r="AA37">
            <v>7</v>
          </cell>
          <cell r="AB37">
            <v>0</v>
          </cell>
          <cell r="AC37">
            <v>195</v>
          </cell>
        </row>
        <row r="38">
          <cell r="E38">
            <v>4450</v>
          </cell>
          <cell r="G38">
            <v>760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177</v>
          </cell>
          <cell r="AC38">
            <v>76</v>
          </cell>
        </row>
        <row r="39">
          <cell r="E39">
            <v>4607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AA39">
            <v>0</v>
          </cell>
          <cell r="AB39">
            <v>184</v>
          </cell>
          <cell r="AC39">
            <v>0</v>
          </cell>
        </row>
        <row r="40">
          <cell r="E40">
            <v>4706</v>
          </cell>
          <cell r="G40">
            <v>165</v>
          </cell>
          <cell r="H40">
            <v>0</v>
          </cell>
          <cell r="I40">
            <v>0</v>
          </cell>
          <cell r="J40">
            <v>0</v>
          </cell>
          <cell r="K40">
            <v>40</v>
          </cell>
          <cell r="L40">
            <v>575</v>
          </cell>
          <cell r="M40">
            <v>0</v>
          </cell>
          <cell r="N40">
            <v>14</v>
          </cell>
          <cell r="AA40">
            <v>14</v>
          </cell>
          <cell r="AB40">
            <v>188</v>
          </cell>
          <cell r="AC40">
            <v>0</v>
          </cell>
        </row>
        <row r="41">
          <cell r="E41">
            <v>1802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142</v>
          </cell>
          <cell r="M41">
            <v>0</v>
          </cell>
          <cell r="N41">
            <v>15</v>
          </cell>
          <cell r="AA41">
            <v>15</v>
          </cell>
          <cell r="AB41">
            <v>0</v>
          </cell>
          <cell r="AC41">
            <v>8</v>
          </cell>
        </row>
        <row r="42">
          <cell r="E42">
            <v>1441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121</v>
          </cell>
          <cell r="M42">
            <v>0</v>
          </cell>
          <cell r="N42">
            <v>14</v>
          </cell>
          <cell r="AA42">
            <v>14</v>
          </cell>
          <cell r="AB42">
            <v>0</v>
          </cell>
          <cell r="AC42">
            <v>0</v>
          </cell>
        </row>
        <row r="43">
          <cell r="E43">
            <v>1745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227</v>
          </cell>
          <cell r="M43">
            <v>0</v>
          </cell>
          <cell r="N43">
            <v>12</v>
          </cell>
          <cell r="AA43">
            <v>12</v>
          </cell>
          <cell r="AB43">
            <v>0</v>
          </cell>
          <cell r="AC43">
            <v>0</v>
          </cell>
        </row>
        <row r="44">
          <cell r="E44">
            <v>524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86</v>
          </cell>
          <cell r="M44">
            <v>0</v>
          </cell>
          <cell r="N44">
            <v>11</v>
          </cell>
          <cell r="AA44">
            <v>11</v>
          </cell>
          <cell r="AB44">
            <v>0</v>
          </cell>
          <cell r="AC44">
            <v>0</v>
          </cell>
        </row>
        <row r="45">
          <cell r="E45">
            <v>1747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277</v>
          </cell>
          <cell r="M45">
            <v>0</v>
          </cell>
          <cell r="N45">
            <v>74</v>
          </cell>
          <cell r="AA45">
            <v>74</v>
          </cell>
          <cell r="AB45">
            <v>2</v>
          </cell>
          <cell r="AC45">
            <v>0</v>
          </cell>
        </row>
        <row r="46">
          <cell r="E46">
            <v>1343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73</v>
          </cell>
          <cell r="M46">
            <v>0</v>
          </cell>
          <cell r="N46">
            <v>20</v>
          </cell>
          <cell r="AA46">
            <v>20</v>
          </cell>
          <cell r="AB46">
            <v>0</v>
          </cell>
          <cell r="AC46">
            <v>0</v>
          </cell>
        </row>
        <row r="47">
          <cell r="E47">
            <v>248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69</v>
          </cell>
          <cell r="M47">
            <v>0</v>
          </cell>
          <cell r="N47">
            <v>5</v>
          </cell>
          <cell r="AA47">
            <v>5</v>
          </cell>
          <cell r="AB47">
            <v>0</v>
          </cell>
          <cell r="AC47">
            <v>0</v>
          </cell>
        </row>
        <row r="48">
          <cell r="E48">
            <v>3630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341</v>
          </cell>
          <cell r="M48">
            <v>0</v>
          </cell>
          <cell r="N48">
            <v>51</v>
          </cell>
          <cell r="AA48">
            <v>51</v>
          </cell>
          <cell r="AB48">
            <v>0</v>
          </cell>
          <cell r="AC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20</v>
          </cell>
          <cell r="L49">
            <v>121</v>
          </cell>
          <cell r="M49">
            <v>26</v>
          </cell>
          <cell r="N49">
            <v>9</v>
          </cell>
          <cell r="AA49">
            <v>9</v>
          </cell>
          <cell r="AB49">
            <v>0</v>
          </cell>
          <cell r="AC49">
            <v>0</v>
          </cell>
        </row>
      </sheetData>
      <sheetData sheetId="4">
        <row r="7">
          <cell r="D7">
            <v>102483</v>
          </cell>
          <cell r="R7">
            <v>8434</v>
          </cell>
          <cell r="T7">
            <v>6517</v>
          </cell>
          <cell r="U7">
            <v>0</v>
          </cell>
          <cell r="V7">
            <v>1655</v>
          </cell>
          <cell r="Y7">
            <v>16262</v>
          </cell>
          <cell r="BO7">
            <v>17524</v>
          </cell>
        </row>
        <row r="8">
          <cell r="D8">
            <v>14525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Y8">
            <v>2773</v>
          </cell>
          <cell r="BO8">
            <v>4883</v>
          </cell>
        </row>
        <row r="9">
          <cell r="D9">
            <v>9169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Y9">
            <v>1537</v>
          </cell>
          <cell r="BO9">
            <v>1586</v>
          </cell>
        </row>
        <row r="10">
          <cell r="D10">
            <v>4484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>
            <v>818</v>
          </cell>
          <cell r="BO10">
            <v>591</v>
          </cell>
        </row>
        <row r="11">
          <cell r="D11">
            <v>6311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Y11">
            <v>1272</v>
          </cell>
          <cell r="BO11">
            <v>1148</v>
          </cell>
        </row>
        <row r="12">
          <cell r="D12">
            <v>3130</v>
          </cell>
          <cell r="R12">
            <v>0</v>
          </cell>
          <cell r="T12">
            <v>738</v>
          </cell>
          <cell r="U12">
            <v>0</v>
          </cell>
          <cell r="V12">
            <v>0</v>
          </cell>
          <cell r="Y12">
            <v>0</v>
          </cell>
          <cell r="BO12">
            <v>728</v>
          </cell>
        </row>
        <row r="13">
          <cell r="D13">
            <v>4011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Y13">
            <v>285</v>
          </cell>
          <cell r="BO13">
            <v>2222</v>
          </cell>
        </row>
        <row r="14">
          <cell r="D14">
            <v>684</v>
          </cell>
          <cell r="R14">
            <v>0</v>
          </cell>
          <cell r="T14">
            <v>0</v>
          </cell>
          <cell r="U14">
            <v>0</v>
          </cell>
          <cell r="V14">
            <v>170</v>
          </cell>
          <cell r="Y14">
            <v>0</v>
          </cell>
          <cell r="BO14">
            <v>0</v>
          </cell>
        </row>
        <row r="15">
          <cell r="D15">
            <v>2218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Y15">
            <v>1024</v>
          </cell>
          <cell r="BO15">
            <v>206</v>
          </cell>
        </row>
        <row r="16">
          <cell r="D16">
            <v>4299</v>
          </cell>
          <cell r="R16">
            <v>1100</v>
          </cell>
          <cell r="T16">
            <v>0</v>
          </cell>
          <cell r="U16">
            <v>0</v>
          </cell>
          <cell r="V16">
            <v>0</v>
          </cell>
          <cell r="Y16">
            <v>769</v>
          </cell>
          <cell r="BO16">
            <v>0</v>
          </cell>
        </row>
        <row r="17">
          <cell r="D17">
            <v>8139</v>
          </cell>
          <cell r="R17">
            <v>7334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BO17">
            <v>0</v>
          </cell>
        </row>
        <row r="18">
          <cell r="D18">
            <v>2201</v>
          </cell>
          <cell r="R18">
            <v>0</v>
          </cell>
          <cell r="T18">
            <v>1628</v>
          </cell>
          <cell r="U18">
            <v>0</v>
          </cell>
          <cell r="V18">
            <v>117</v>
          </cell>
          <cell r="Y18">
            <v>0</v>
          </cell>
          <cell r="BO18">
            <v>164</v>
          </cell>
        </row>
        <row r="19">
          <cell r="D19">
            <v>2099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Y19">
            <v>1741</v>
          </cell>
          <cell r="BO19">
            <v>358</v>
          </cell>
        </row>
        <row r="20">
          <cell r="D20">
            <v>11850</v>
          </cell>
          <cell r="R20">
            <v>0</v>
          </cell>
          <cell r="T20">
            <v>0</v>
          </cell>
          <cell r="U20">
            <v>0</v>
          </cell>
          <cell r="V20">
            <v>1059</v>
          </cell>
          <cell r="Y20">
            <v>1206</v>
          </cell>
          <cell r="BO20">
            <v>976</v>
          </cell>
        </row>
        <row r="21">
          <cell r="D21">
            <v>5055</v>
          </cell>
          <cell r="R21">
            <v>0</v>
          </cell>
          <cell r="T21">
            <v>2799</v>
          </cell>
          <cell r="U21">
            <v>0</v>
          </cell>
          <cell r="V21">
            <v>200</v>
          </cell>
          <cell r="Y21">
            <v>385</v>
          </cell>
          <cell r="BO21">
            <v>791</v>
          </cell>
        </row>
        <row r="22">
          <cell r="D22">
            <v>607</v>
          </cell>
          <cell r="R22">
            <v>0</v>
          </cell>
          <cell r="T22">
            <v>0</v>
          </cell>
          <cell r="U22">
            <v>0</v>
          </cell>
          <cell r="V22">
            <v>0</v>
          </cell>
          <cell r="Y22">
            <v>348</v>
          </cell>
          <cell r="BO22">
            <v>148</v>
          </cell>
        </row>
        <row r="23">
          <cell r="D23">
            <v>2372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>
            <v>650</v>
          </cell>
          <cell r="BO23">
            <v>640</v>
          </cell>
        </row>
        <row r="24">
          <cell r="D24">
            <v>1420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BO24">
            <v>334</v>
          </cell>
        </row>
        <row r="25">
          <cell r="D25">
            <v>1511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Y25">
            <v>621</v>
          </cell>
          <cell r="BO25">
            <v>67</v>
          </cell>
        </row>
        <row r="26">
          <cell r="D26">
            <v>1731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BO26">
            <v>0</v>
          </cell>
        </row>
        <row r="27">
          <cell r="D27">
            <v>1131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>
            <v>142</v>
          </cell>
          <cell r="BO27">
            <v>586</v>
          </cell>
        </row>
        <row r="28">
          <cell r="D28">
            <v>1421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BO28">
            <v>426</v>
          </cell>
        </row>
        <row r="29">
          <cell r="D29">
            <v>2087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>
            <v>0</v>
          </cell>
          <cell r="BO29">
            <v>0</v>
          </cell>
        </row>
        <row r="30">
          <cell r="D30">
            <v>1719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>
            <v>0</v>
          </cell>
          <cell r="BO30">
            <v>70</v>
          </cell>
        </row>
        <row r="31">
          <cell r="D31">
            <v>876</v>
          </cell>
          <cell r="R31">
            <v>0</v>
          </cell>
          <cell r="T31">
            <v>0</v>
          </cell>
          <cell r="U31">
            <v>0</v>
          </cell>
          <cell r="V31">
            <v>0</v>
          </cell>
          <cell r="Y31">
            <v>258</v>
          </cell>
          <cell r="BO31">
            <v>284</v>
          </cell>
        </row>
        <row r="32">
          <cell r="D32">
            <v>820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Y32">
            <v>231</v>
          </cell>
          <cell r="BO32">
            <v>0</v>
          </cell>
        </row>
        <row r="33">
          <cell r="D33">
            <v>310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Y33">
            <v>219</v>
          </cell>
          <cell r="BO33">
            <v>13</v>
          </cell>
        </row>
        <row r="34">
          <cell r="D34">
            <v>687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BO34">
            <v>100</v>
          </cell>
        </row>
        <row r="35">
          <cell r="D35">
            <v>717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Y35">
            <v>444</v>
          </cell>
          <cell r="BO35">
            <v>0</v>
          </cell>
        </row>
        <row r="36">
          <cell r="D36">
            <v>544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Y36">
            <v>99</v>
          </cell>
          <cell r="BO36">
            <v>208</v>
          </cell>
        </row>
        <row r="37">
          <cell r="D37">
            <v>1005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BO37">
            <v>238</v>
          </cell>
        </row>
        <row r="38">
          <cell r="D38">
            <v>355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Y38">
            <v>355</v>
          </cell>
          <cell r="BO38">
            <v>0</v>
          </cell>
        </row>
        <row r="39">
          <cell r="D39">
            <v>1015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Y39">
            <v>1001</v>
          </cell>
          <cell r="BO39">
            <v>14</v>
          </cell>
        </row>
        <row r="40">
          <cell r="D40">
            <v>884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BO40">
            <v>44</v>
          </cell>
        </row>
        <row r="41">
          <cell r="D41">
            <v>324</v>
          </cell>
          <cell r="R41">
            <v>0</v>
          </cell>
          <cell r="T41">
            <v>216</v>
          </cell>
          <cell r="U41">
            <v>0</v>
          </cell>
          <cell r="V41">
            <v>16</v>
          </cell>
          <cell r="Y41">
            <v>1</v>
          </cell>
          <cell r="BO41">
            <v>21</v>
          </cell>
        </row>
        <row r="42">
          <cell r="D42">
            <v>111</v>
          </cell>
          <cell r="R42">
            <v>0</v>
          </cell>
          <cell r="T42">
            <v>0</v>
          </cell>
          <cell r="U42">
            <v>0</v>
          </cell>
          <cell r="V42">
            <v>12</v>
          </cell>
          <cell r="Y42">
            <v>0</v>
          </cell>
          <cell r="BO42">
            <v>53</v>
          </cell>
        </row>
        <row r="43">
          <cell r="D43">
            <v>446</v>
          </cell>
          <cell r="R43">
            <v>0</v>
          </cell>
          <cell r="T43">
            <v>213</v>
          </cell>
          <cell r="U43">
            <v>0</v>
          </cell>
          <cell r="V43">
            <v>15</v>
          </cell>
          <cell r="Y43">
            <v>1</v>
          </cell>
          <cell r="BO43">
            <v>65</v>
          </cell>
        </row>
        <row r="44">
          <cell r="D44">
            <v>227</v>
          </cell>
          <cell r="R44">
            <v>0</v>
          </cell>
          <cell r="T44">
            <v>65</v>
          </cell>
          <cell r="U44">
            <v>0</v>
          </cell>
          <cell r="V44">
            <v>5</v>
          </cell>
          <cell r="Y44">
            <v>0</v>
          </cell>
          <cell r="BO44">
            <v>106</v>
          </cell>
        </row>
        <row r="45">
          <cell r="D45">
            <v>473</v>
          </cell>
          <cell r="R45">
            <v>0</v>
          </cell>
          <cell r="T45">
            <v>220</v>
          </cell>
          <cell r="U45">
            <v>0</v>
          </cell>
          <cell r="V45">
            <v>16</v>
          </cell>
          <cell r="Y45">
            <v>0</v>
          </cell>
          <cell r="BO45">
            <v>127</v>
          </cell>
        </row>
        <row r="46">
          <cell r="D46">
            <v>270</v>
          </cell>
          <cell r="R46">
            <v>0</v>
          </cell>
          <cell r="T46">
            <v>165</v>
          </cell>
          <cell r="U46">
            <v>0</v>
          </cell>
          <cell r="V46">
            <v>12</v>
          </cell>
          <cell r="Y46">
            <v>22</v>
          </cell>
          <cell r="BO46">
            <v>0</v>
          </cell>
        </row>
        <row r="47">
          <cell r="D47">
            <v>171</v>
          </cell>
          <cell r="R47">
            <v>0</v>
          </cell>
          <cell r="T47">
            <v>32</v>
          </cell>
          <cell r="U47">
            <v>0</v>
          </cell>
          <cell r="V47">
            <v>2</v>
          </cell>
          <cell r="Y47">
            <v>0</v>
          </cell>
          <cell r="BO47">
            <v>82</v>
          </cell>
        </row>
        <row r="48">
          <cell r="D48">
            <v>933</v>
          </cell>
          <cell r="R48">
            <v>0</v>
          </cell>
          <cell r="T48">
            <v>441</v>
          </cell>
          <cell r="U48">
            <v>0</v>
          </cell>
          <cell r="V48">
            <v>31</v>
          </cell>
          <cell r="Y48">
            <v>60</v>
          </cell>
          <cell r="BO48">
            <v>245</v>
          </cell>
        </row>
        <row r="49">
          <cell r="D49">
            <v>141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Y49">
            <v>0</v>
          </cell>
          <cell r="BO49">
            <v>0</v>
          </cell>
        </row>
      </sheetData>
      <sheetData sheetId="5">
        <row r="7">
          <cell r="Y7">
            <v>26609</v>
          </cell>
          <cell r="AT7">
            <v>4865</v>
          </cell>
          <cell r="BO7">
            <v>577</v>
          </cell>
          <cell r="CJ7">
            <v>0</v>
          </cell>
          <cell r="DE7">
            <v>0</v>
          </cell>
          <cell r="DZ7">
            <v>12536</v>
          </cell>
          <cell r="EU7">
            <v>24110</v>
          </cell>
        </row>
        <row r="8">
          <cell r="Y8">
            <v>725</v>
          </cell>
          <cell r="AT8">
            <v>1286</v>
          </cell>
          <cell r="BO8">
            <v>368</v>
          </cell>
          <cell r="CJ8">
            <v>0</v>
          </cell>
          <cell r="DE8">
            <v>0</v>
          </cell>
          <cell r="DZ8">
            <v>0</v>
          </cell>
          <cell r="EU8">
            <v>4490</v>
          </cell>
        </row>
        <row r="9">
          <cell r="Y9">
            <v>4737</v>
          </cell>
          <cell r="AT9">
            <v>781</v>
          </cell>
          <cell r="BO9">
            <v>1</v>
          </cell>
          <cell r="CJ9">
            <v>0</v>
          </cell>
          <cell r="DE9">
            <v>0</v>
          </cell>
          <cell r="DZ9">
            <v>13</v>
          </cell>
          <cell r="EU9">
            <v>514</v>
          </cell>
        </row>
        <row r="10">
          <cell r="Y10">
            <v>0</v>
          </cell>
          <cell r="AT10">
            <v>0</v>
          </cell>
          <cell r="BO10">
            <v>0</v>
          </cell>
          <cell r="CJ10">
            <v>0</v>
          </cell>
          <cell r="DE10">
            <v>0</v>
          </cell>
          <cell r="DZ10">
            <v>0</v>
          </cell>
          <cell r="EU10">
            <v>3075</v>
          </cell>
        </row>
        <row r="11">
          <cell r="Y11">
            <v>2694</v>
          </cell>
          <cell r="AT11">
            <v>0</v>
          </cell>
          <cell r="BO11">
            <v>30</v>
          </cell>
          <cell r="CJ11">
            <v>0</v>
          </cell>
          <cell r="DE11">
            <v>0</v>
          </cell>
          <cell r="DZ11">
            <v>1</v>
          </cell>
          <cell r="EU11">
            <v>1166</v>
          </cell>
        </row>
        <row r="12">
          <cell r="Y12">
            <v>1737</v>
          </cell>
          <cell r="AT12">
            <v>542</v>
          </cell>
          <cell r="BO12">
            <v>0</v>
          </cell>
          <cell r="CJ12">
            <v>0</v>
          </cell>
          <cell r="DE12">
            <v>0</v>
          </cell>
          <cell r="DZ12">
            <v>0</v>
          </cell>
          <cell r="EU12">
            <v>123</v>
          </cell>
        </row>
        <row r="13">
          <cell r="Y13">
            <v>269</v>
          </cell>
          <cell r="AT13">
            <v>573</v>
          </cell>
          <cell r="BO13">
            <v>0</v>
          </cell>
          <cell r="CJ13">
            <v>0</v>
          </cell>
          <cell r="DE13">
            <v>0</v>
          </cell>
          <cell r="DZ13">
            <v>0</v>
          </cell>
          <cell r="EU13">
            <v>662</v>
          </cell>
        </row>
        <row r="14">
          <cell r="Y14">
            <v>401</v>
          </cell>
          <cell r="AT14">
            <v>122</v>
          </cell>
          <cell r="BO14">
            <v>0</v>
          </cell>
          <cell r="CJ14">
            <v>0</v>
          </cell>
          <cell r="DE14">
            <v>0</v>
          </cell>
          <cell r="DZ14">
            <v>0</v>
          </cell>
          <cell r="EU14">
            <v>161</v>
          </cell>
        </row>
        <row r="15">
          <cell r="Y15">
            <v>586</v>
          </cell>
          <cell r="AT15">
            <v>0</v>
          </cell>
          <cell r="BO15">
            <v>0</v>
          </cell>
          <cell r="CJ15">
            <v>0</v>
          </cell>
          <cell r="DE15">
            <v>0</v>
          </cell>
          <cell r="DZ15">
            <v>0</v>
          </cell>
          <cell r="EU15">
            <v>402</v>
          </cell>
        </row>
        <row r="16">
          <cell r="Y16">
            <v>0</v>
          </cell>
          <cell r="AT16">
            <v>0</v>
          </cell>
          <cell r="BO16">
            <v>0</v>
          </cell>
          <cell r="CJ16">
            <v>0</v>
          </cell>
          <cell r="DE16">
            <v>0</v>
          </cell>
          <cell r="DZ16">
            <v>1100</v>
          </cell>
          <cell r="EU16">
            <v>2430</v>
          </cell>
        </row>
        <row r="17">
          <cell r="Y17">
            <v>0</v>
          </cell>
          <cell r="AT17">
            <v>0</v>
          </cell>
          <cell r="BO17">
            <v>0</v>
          </cell>
          <cell r="CJ17">
            <v>0</v>
          </cell>
          <cell r="DE17">
            <v>0</v>
          </cell>
          <cell r="DZ17">
            <v>7334</v>
          </cell>
          <cell r="EU17">
            <v>805</v>
          </cell>
        </row>
        <row r="18">
          <cell r="Y18">
            <v>1745</v>
          </cell>
          <cell r="AT18">
            <v>0</v>
          </cell>
          <cell r="BO18">
            <v>0</v>
          </cell>
          <cell r="CJ18">
            <v>0</v>
          </cell>
          <cell r="DE18">
            <v>0</v>
          </cell>
          <cell r="DZ18">
            <v>0</v>
          </cell>
          <cell r="EU18">
            <v>292</v>
          </cell>
        </row>
        <row r="19">
          <cell r="Y19">
            <v>0</v>
          </cell>
          <cell r="AT19">
            <v>0</v>
          </cell>
          <cell r="BO19">
            <v>0</v>
          </cell>
          <cell r="CJ19">
            <v>0</v>
          </cell>
          <cell r="DE19">
            <v>0</v>
          </cell>
          <cell r="DZ19">
            <v>0</v>
          </cell>
          <cell r="EU19">
            <v>0</v>
          </cell>
        </row>
        <row r="20">
          <cell r="Y20">
            <v>4821</v>
          </cell>
          <cell r="AT20">
            <v>473</v>
          </cell>
          <cell r="BO20">
            <v>0</v>
          </cell>
          <cell r="CJ20">
            <v>0</v>
          </cell>
          <cell r="DE20">
            <v>0</v>
          </cell>
          <cell r="DZ20">
            <v>3943</v>
          </cell>
          <cell r="EU20">
            <v>431</v>
          </cell>
        </row>
        <row r="21">
          <cell r="Y21">
            <v>2999</v>
          </cell>
          <cell r="AT21">
            <v>0</v>
          </cell>
          <cell r="BO21">
            <v>35</v>
          </cell>
          <cell r="CJ21">
            <v>0</v>
          </cell>
          <cell r="DE21">
            <v>0</v>
          </cell>
          <cell r="DZ21">
            <v>0</v>
          </cell>
          <cell r="EU21">
            <v>845</v>
          </cell>
        </row>
        <row r="22">
          <cell r="Y22">
            <v>0</v>
          </cell>
          <cell r="AT22">
            <v>111</v>
          </cell>
          <cell r="BO22">
            <v>0</v>
          </cell>
          <cell r="CJ22">
            <v>0</v>
          </cell>
          <cell r="DE22">
            <v>0</v>
          </cell>
          <cell r="DZ22">
            <v>0</v>
          </cell>
          <cell r="EU22">
            <v>0</v>
          </cell>
        </row>
        <row r="23">
          <cell r="Y23">
            <v>697</v>
          </cell>
          <cell r="AT23">
            <v>0</v>
          </cell>
          <cell r="BO23">
            <v>0</v>
          </cell>
          <cell r="CJ23">
            <v>0</v>
          </cell>
          <cell r="DE23">
            <v>0</v>
          </cell>
          <cell r="DZ23">
            <v>0</v>
          </cell>
          <cell r="EU23">
            <v>385</v>
          </cell>
        </row>
        <row r="24">
          <cell r="Y24">
            <v>0</v>
          </cell>
          <cell r="AT24">
            <v>0</v>
          </cell>
          <cell r="BO24">
            <v>0</v>
          </cell>
          <cell r="CJ24">
            <v>0</v>
          </cell>
          <cell r="DE24">
            <v>0</v>
          </cell>
          <cell r="DZ24">
            <v>0</v>
          </cell>
          <cell r="EU24">
            <v>1086</v>
          </cell>
        </row>
        <row r="25">
          <cell r="Y25">
            <v>0</v>
          </cell>
          <cell r="AT25">
            <v>254</v>
          </cell>
          <cell r="BO25">
            <v>0</v>
          </cell>
          <cell r="CJ25">
            <v>0</v>
          </cell>
          <cell r="DE25">
            <v>0</v>
          </cell>
          <cell r="DZ25">
            <v>85</v>
          </cell>
          <cell r="EU25">
            <v>484</v>
          </cell>
        </row>
        <row r="26">
          <cell r="Y26">
            <v>326</v>
          </cell>
          <cell r="AT26">
            <v>0</v>
          </cell>
          <cell r="BO26">
            <v>46</v>
          </cell>
          <cell r="CJ26">
            <v>0</v>
          </cell>
          <cell r="DE26">
            <v>0</v>
          </cell>
          <cell r="DZ26">
            <v>0</v>
          </cell>
          <cell r="EU26">
            <v>1359</v>
          </cell>
        </row>
        <row r="27">
          <cell r="Y27">
            <v>0</v>
          </cell>
          <cell r="AT27">
            <v>0</v>
          </cell>
          <cell r="BO27">
            <v>0</v>
          </cell>
          <cell r="CJ27">
            <v>0</v>
          </cell>
          <cell r="DE27">
            <v>0</v>
          </cell>
          <cell r="DZ27">
            <v>0</v>
          </cell>
          <cell r="EU27">
            <v>403</v>
          </cell>
        </row>
        <row r="28">
          <cell r="Y28">
            <v>99</v>
          </cell>
          <cell r="AT28">
            <v>161</v>
          </cell>
          <cell r="BO28">
            <v>0</v>
          </cell>
          <cell r="CJ28">
            <v>0</v>
          </cell>
          <cell r="DE28">
            <v>0</v>
          </cell>
          <cell r="DZ28">
            <v>0</v>
          </cell>
          <cell r="EU28">
            <v>735</v>
          </cell>
        </row>
        <row r="29">
          <cell r="Y29">
            <v>1136</v>
          </cell>
          <cell r="AT29">
            <v>0</v>
          </cell>
          <cell r="BO29">
            <v>0</v>
          </cell>
          <cell r="CJ29">
            <v>0</v>
          </cell>
          <cell r="DE29">
            <v>0</v>
          </cell>
          <cell r="DZ29">
            <v>0</v>
          </cell>
          <cell r="EU29">
            <v>951</v>
          </cell>
        </row>
        <row r="30">
          <cell r="Y30">
            <v>956</v>
          </cell>
          <cell r="AT30">
            <v>0</v>
          </cell>
          <cell r="BO30">
            <v>0</v>
          </cell>
          <cell r="CJ30">
            <v>0</v>
          </cell>
          <cell r="DE30">
            <v>0</v>
          </cell>
          <cell r="DZ30">
            <v>0</v>
          </cell>
          <cell r="EU30">
            <v>693</v>
          </cell>
        </row>
        <row r="31">
          <cell r="Y31">
            <v>107</v>
          </cell>
          <cell r="AT31">
            <v>176</v>
          </cell>
          <cell r="BO31">
            <v>0</v>
          </cell>
          <cell r="CJ31">
            <v>0</v>
          </cell>
          <cell r="DE31">
            <v>0</v>
          </cell>
          <cell r="DZ31">
            <v>0</v>
          </cell>
          <cell r="EU31">
            <v>51</v>
          </cell>
        </row>
        <row r="32">
          <cell r="Y32">
            <v>0</v>
          </cell>
          <cell r="AT32">
            <v>162</v>
          </cell>
          <cell r="BO32">
            <v>34</v>
          </cell>
          <cell r="CJ32">
            <v>0</v>
          </cell>
          <cell r="DE32">
            <v>0</v>
          </cell>
          <cell r="DZ32">
            <v>0</v>
          </cell>
          <cell r="EU32">
            <v>393</v>
          </cell>
        </row>
        <row r="33">
          <cell r="Y33">
            <v>22</v>
          </cell>
          <cell r="AT33">
            <v>56</v>
          </cell>
          <cell r="BO33">
            <v>0</v>
          </cell>
          <cell r="CJ33">
            <v>0</v>
          </cell>
          <cell r="DE33">
            <v>0</v>
          </cell>
          <cell r="DZ33">
            <v>0</v>
          </cell>
          <cell r="EU33">
            <v>0</v>
          </cell>
        </row>
        <row r="34">
          <cell r="Y34">
            <v>251</v>
          </cell>
          <cell r="AT34">
            <v>106</v>
          </cell>
          <cell r="BO34">
            <v>0</v>
          </cell>
          <cell r="CJ34">
            <v>0</v>
          </cell>
          <cell r="DE34">
            <v>0</v>
          </cell>
          <cell r="DZ34">
            <v>0</v>
          </cell>
          <cell r="EU34">
            <v>230</v>
          </cell>
        </row>
        <row r="35">
          <cell r="Y35">
            <v>115</v>
          </cell>
          <cell r="AT35">
            <v>62</v>
          </cell>
          <cell r="BO35">
            <v>63</v>
          </cell>
          <cell r="CJ35">
            <v>0</v>
          </cell>
          <cell r="DE35">
            <v>0</v>
          </cell>
          <cell r="DZ35">
            <v>0</v>
          </cell>
          <cell r="EU35">
            <v>33</v>
          </cell>
        </row>
        <row r="36">
          <cell r="Y36">
            <v>237</v>
          </cell>
          <cell r="AT36">
            <v>0</v>
          </cell>
          <cell r="BO36">
            <v>0</v>
          </cell>
          <cell r="CJ36">
            <v>0</v>
          </cell>
          <cell r="DE36">
            <v>0</v>
          </cell>
          <cell r="DZ36">
            <v>0</v>
          </cell>
          <cell r="EU36">
            <v>0</v>
          </cell>
        </row>
        <row r="37">
          <cell r="Y37">
            <v>221</v>
          </cell>
          <cell r="AT37">
            <v>0</v>
          </cell>
          <cell r="BO37">
            <v>0</v>
          </cell>
          <cell r="CJ37">
            <v>0</v>
          </cell>
          <cell r="DE37">
            <v>0</v>
          </cell>
          <cell r="DZ37">
            <v>0</v>
          </cell>
          <cell r="EU37">
            <v>546</v>
          </cell>
        </row>
        <row r="38">
          <cell r="Y38">
            <v>0</v>
          </cell>
          <cell r="AT38">
            <v>0</v>
          </cell>
          <cell r="BO38">
            <v>0</v>
          </cell>
          <cell r="CJ38">
            <v>0</v>
          </cell>
          <cell r="DE38">
            <v>0</v>
          </cell>
          <cell r="DZ38">
            <v>0</v>
          </cell>
          <cell r="EU38">
            <v>0</v>
          </cell>
        </row>
        <row r="39">
          <cell r="Y39">
            <v>0</v>
          </cell>
          <cell r="AT39">
            <v>0</v>
          </cell>
          <cell r="BO39">
            <v>0</v>
          </cell>
          <cell r="CJ39">
            <v>0</v>
          </cell>
          <cell r="DE39">
            <v>0</v>
          </cell>
          <cell r="DZ39">
            <v>0</v>
          </cell>
          <cell r="EU39">
            <v>0</v>
          </cell>
        </row>
        <row r="40">
          <cell r="Y40">
            <v>267</v>
          </cell>
          <cell r="AT40">
            <v>0</v>
          </cell>
          <cell r="BO40">
            <v>0</v>
          </cell>
          <cell r="CJ40">
            <v>0</v>
          </cell>
          <cell r="DE40">
            <v>0</v>
          </cell>
          <cell r="DZ40">
            <v>40</v>
          </cell>
          <cell r="EU40">
            <v>533</v>
          </cell>
        </row>
        <row r="41">
          <cell r="Y41">
            <v>232</v>
          </cell>
          <cell r="AT41">
            <v>0</v>
          </cell>
          <cell r="BO41">
            <v>0</v>
          </cell>
          <cell r="CJ41">
            <v>0</v>
          </cell>
          <cell r="DE41">
            <v>0</v>
          </cell>
          <cell r="DZ41">
            <v>0</v>
          </cell>
          <cell r="EU41">
            <v>70</v>
          </cell>
        </row>
        <row r="42">
          <cell r="Y42">
            <v>12</v>
          </cell>
          <cell r="AT42">
            <v>0</v>
          </cell>
          <cell r="BO42">
            <v>0</v>
          </cell>
          <cell r="CJ42">
            <v>0</v>
          </cell>
          <cell r="DE42">
            <v>0</v>
          </cell>
          <cell r="DZ42">
            <v>0</v>
          </cell>
          <cell r="EU42">
            <v>46</v>
          </cell>
        </row>
        <row r="43">
          <cell r="Y43">
            <v>228</v>
          </cell>
          <cell r="AT43">
            <v>0</v>
          </cell>
          <cell r="BO43">
            <v>0</v>
          </cell>
          <cell r="CJ43">
            <v>0</v>
          </cell>
          <cell r="DE43">
            <v>0</v>
          </cell>
          <cell r="DZ43">
            <v>0</v>
          </cell>
          <cell r="EU43">
            <v>152</v>
          </cell>
        </row>
        <row r="44">
          <cell r="Y44">
            <v>70</v>
          </cell>
          <cell r="AT44">
            <v>0</v>
          </cell>
          <cell r="BO44">
            <v>0</v>
          </cell>
          <cell r="CJ44">
            <v>0</v>
          </cell>
          <cell r="DE44">
            <v>0</v>
          </cell>
          <cell r="DZ44">
            <v>0</v>
          </cell>
          <cell r="EU44">
            <v>51</v>
          </cell>
        </row>
        <row r="45">
          <cell r="Y45">
            <v>236</v>
          </cell>
          <cell r="AT45">
            <v>0</v>
          </cell>
          <cell r="BO45">
            <v>0</v>
          </cell>
          <cell r="CJ45">
            <v>0</v>
          </cell>
          <cell r="DE45">
            <v>0</v>
          </cell>
          <cell r="DZ45">
            <v>0</v>
          </cell>
          <cell r="EU45">
            <v>110</v>
          </cell>
        </row>
        <row r="46">
          <cell r="Y46">
            <v>177</v>
          </cell>
          <cell r="AT46">
            <v>0</v>
          </cell>
          <cell r="BO46">
            <v>0</v>
          </cell>
          <cell r="CJ46">
            <v>0</v>
          </cell>
          <cell r="DE46">
            <v>0</v>
          </cell>
          <cell r="DZ46">
            <v>0</v>
          </cell>
          <cell r="EU46">
            <v>71</v>
          </cell>
        </row>
        <row r="47">
          <cell r="Y47">
            <v>34</v>
          </cell>
          <cell r="AT47">
            <v>0</v>
          </cell>
          <cell r="BO47">
            <v>0</v>
          </cell>
          <cell r="CJ47">
            <v>0</v>
          </cell>
          <cell r="DE47">
            <v>0</v>
          </cell>
          <cell r="DZ47">
            <v>0</v>
          </cell>
          <cell r="EU47">
            <v>55</v>
          </cell>
        </row>
        <row r="48">
          <cell r="Y48">
            <v>472</v>
          </cell>
          <cell r="AT48">
            <v>0</v>
          </cell>
          <cell r="BO48">
            <v>0</v>
          </cell>
          <cell r="CJ48">
            <v>0</v>
          </cell>
          <cell r="DE48">
            <v>0</v>
          </cell>
          <cell r="DZ48">
            <v>0</v>
          </cell>
          <cell r="EU48">
            <v>156</v>
          </cell>
        </row>
        <row r="49">
          <cell r="Y49">
            <v>0</v>
          </cell>
          <cell r="AT49">
            <v>0</v>
          </cell>
          <cell r="BO49">
            <v>0</v>
          </cell>
          <cell r="CJ49">
            <v>0</v>
          </cell>
          <cell r="DE49">
            <v>0</v>
          </cell>
          <cell r="DZ49">
            <v>20</v>
          </cell>
          <cell r="EU49">
            <v>121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/>
      <sheetData sheetId="1">
        <row r="7">
          <cell r="E7">
            <v>370040</v>
          </cell>
          <cell r="AD7">
            <v>152444</v>
          </cell>
          <cell r="BC7">
            <v>69909</v>
          </cell>
          <cell r="BR7">
            <v>410592</v>
          </cell>
          <cell r="CM7">
            <v>181801</v>
          </cell>
          <cell r="DH7">
            <v>973</v>
          </cell>
        </row>
        <row r="8">
          <cell r="E8">
            <v>80681</v>
          </cell>
          <cell r="AD8">
            <v>37632</v>
          </cell>
          <cell r="BC8">
            <v>7481</v>
          </cell>
          <cell r="BR8">
            <v>85685</v>
          </cell>
          <cell r="CM8">
            <v>40109</v>
          </cell>
          <cell r="DH8">
            <v>0</v>
          </cell>
        </row>
        <row r="9">
          <cell r="E9">
            <v>27379</v>
          </cell>
          <cell r="AD9">
            <v>15626</v>
          </cell>
          <cell r="BC9">
            <v>7732</v>
          </cell>
          <cell r="BR9">
            <v>31674</v>
          </cell>
          <cell r="CM9">
            <v>19063</v>
          </cell>
          <cell r="DH9">
            <v>0</v>
          </cell>
        </row>
        <row r="10">
          <cell r="E10">
            <v>17497</v>
          </cell>
          <cell r="AD10">
            <v>6597</v>
          </cell>
          <cell r="BC10">
            <v>3874</v>
          </cell>
          <cell r="BR10">
            <v>19577</v>
          </cell>
          <cell r="CM10">
            <v>8391</v>
          </cell>
          <cell r="DH10">
            <v>0</v>
          </cell>
        </row>
        <row r="11">
          <cell r="E11">
            <v>18799</v>
          </cell>
          <cell r="AD11">
            <v>8136</v>
          </cell>
          <cell r="BC11">
            <v>9147</v>
          </cell>
          <cell r="BR11">
            <v>22375</v>
          </cell>
          <cell r="CM11">
            <v>13707</v>
          </cell>
          <cell r="DH11">
            <v>0</v>
          </cell>
        </row>
        <row r="12">
          <cell r="E12">
            <v>15537</v>
          </cell>
          <cell r="AD12">
            <v>6666</v>
          </cell>
          <cell r="BC12">
            <v>3784</v>
          </cell>
          <cell r="BR12">
            <v>17722</v>
          </cell>
          <cell r="CM12">
            <v>8265</v>
          </cell>
          <cell r="DH12">
            <v>0</v>
          </cell>
        </row>
        <row r="13">
          <cell r="E13">
            <v>15032</v>
          </cell>
          <cell r="AD13">
            <v>4810</v>
          </cell>
          <cell r="BC13">
            <v>4265</v>
          </cell>
          <cell r="BR13">
            <v>17626</v>
          </cell>
          <cell r="CM13">
            <v>6481</v>
          </cell>
          <cell r="DH13">
            <v>0</v>
          </cell>
        </row>
        <row r="14">
          <cell r="E14">
            <v>3849</v>
          </cell>
          <cell r="AD14">
            <v>1587</v>
          </cell>
          <cell r="BC14">
            <v>762</v>
          </cell>
          <cell r="BR14">
            <v>4280</v>
          </cell>
          <cell r="CM14">
            <v>1918</v>
          </cell>
          <cell r="DH14">
            <v>0</v>
          </cell>
        </row>
        <row r="15">
          <cell r="E15">
            <v>8295</v>
          </cell>
          <cell r="AD15">
            <v>2515</v>
          </cell>
          <cell r="BC15">
            <v>1827</v>
          </cell>
          <cell r="BR15">
            <v>8858</v>
          </cell>
          <cell r="CM15">
            <v>3779</v>
          </cell>
          <cell r="DH15">
            <v>0</v>
          </cell>
        </row>
        <row r="16">
          <cell r="E16">
            <v>11699</v>
          </cell>
          <cell r="AD16">
            <v>4877</v>
          </cell>
          <cell r="BC16">
            <v>1287</v>
          </cell>
          <cell r="BR16">
            <v>12565</v>
          </cell>
          <cell r="CM16">
            <v>5298</v>
          </cell>
          <cell r="DH16">
            <v>0</v>
          </cell>
        </row>
        <row r="17">
          <cell r="E17">
            <v>7834</v>
          </cell>
          <cell r="AD17">
            <v>3771</v>
          </cell>
          <cell r="BC17">
            <v>1736</v>
          </cell>
          <cell r="BR17">
            <v>9570</v>
          </cell>
          <cell r="CM17">
            <v>3771</v>
          </cell>
          <cell r="DH17">
            <v>0</v>
          </cell>
        </row>
        <row r="18">
          <cell r="E18">
            <v>9793</v>
          </cell>
          <cell r="AD18">
            <v>4365</v>
          </cell>
          <cell r="BC18">
            <v>174</v>
          </cell>
          <cell r="BR18">
            <v>9950</v>
          </cell>
          <cell r="CM18">
            <v>4382</v>
          </cell>
          <cell r="DH18">
            <v>0</v>
          </cell>
        </row>
        <row r="19">
          <cell r="E19">
            <v>11490</v>
          </cell>
          <cell r="AD19">
            <v>3961</v>
          </cell>
          <cell r="BC19">
            <v>2269</v>
          </cell>
          <cell r="BR19">
            <v>12230</v>
          </cell>
          <cell r="CM19">
            <v>5490</v>
          </cell>
          <cell r="DH19">
            <v>0</v>
          </cell>
        </row>
        <row r="20">
          <cell r="E20">
            <v>31971</v>
          </cell>
          <cell r="AD20">
            <v>7582</v>
          </cell>
          <cell r="BC20">
            <v>4573</v>
          </cell>
          <cell r="BR20">
            <v>32732</v>
          </cell>
          <cell r="CM20">
            <v>11394</v>
          </cell>
          <cell r="DH20">
            <v>0</v>
          </cell>
        </row>
        <row r="21">
          <cell r="E21">
            <v>18635</v>
          </cell>
          <cell r="AD21">
            <v>6476</v>
          </cell>
          <cell r="BC21">
            <v>258</v>
          </cell>
          <cell r="BR21">
            <v>18833</v>
          </cell>
          <cell r="CM21">
            <v>6536</v>
          </cell>
          <cell r="DH21">
            <v>0</v>
          </cell>
        </row>
        <row r="22">
          <cell r="E22">
            <v>4385</v>
          </cell>
          <cell r="AD22">
            <v>1487</v>
          </cell>
          <cell r="BC22">
            <v>414</v>
          </cell>
          <cell r="BR22">
            <v>4606</v>
          </cell>
          <cell r="CM22">
            <v>1680</v>
          </cell>
          <cell r="DH22">
            <v>0</v>
          </cell>
        </row>
        <row r="23">
          <cell r="E23">
            <v>7284</v>
          </cell>
          <cell r="AD23">
            <v>5099</v>
          </cell>
          <cell r="BC23">
            <v>1530</v>
          </cell>
          <cell r="BR23">
            <v>8814</v>
          </cell>
          <cell r="CM23">
            <v>5099</v>
          </cell>
          <cell r="DH23">
            <v>0</v>
          </cell>
        </row>
        <row r="24">
          <cell r="E24">
            <v>4398</v>
          </cell>
          <cell r="AD24">
            <v>871</v>
          </cell>
          <cell r="BC24">
            <v>1248</v>
          </cell>
          <cell r="BR24">
            <v>5231</v>
          </cell>
          <cell r="CM24">
            <v>1286</v>
          </cell>
          <cell r="DH24">
            <v>0</v>
          </cell>
        </row>
        <row r="25">
          <cell r="E25">
            <v>5673</v>
          </cell>
          <cell r="AD25">
            <v>3909</v>
          </cell>
          <cell r="BC25">
            <v>282</v>
          </cell>
          <cell r="BR25">
            <v>5955</v>
          </cell>
          <cell r="CM25">
            <v>3909</v>
          </cell>
          <cell r="DH25">
            <v>973</v>
          </cell>
        </row>
        <row r="26">
          <cell r="E26">
            <v>6972</v>
          </cell>
          <cell r="AD26">
            <v>1109</v>
          </cell>
          <cell r="BC26">
            <v>4123</v>
          </cell>
          <cell r="BR26">
            <v>8955</v>
          </cell>
          <cell r="CM26">
            <v>3249</v>
          </cell>
          <cell r="DH26">
            <v>0</v>
          </cell>
        </row>
        <row r="27">
          <cell r="E27">
            <v>4756</v>
          </cell>
          <cell r="AD27">
            <v>2259</v>
          </cell>
          <cell r="BC27">
            <v>2624</v>
          </cell>
          <cell r="BR27">
            <v>5798</v>
          </cell>
          <cell r="CM27">
            <v>3841</v>
          </cell>
          <cell r="DH27">
            <v>0</v>
          </cell>
        </row>
        <row r="28">
          <cell r="E28">
            <v>5255</v>
          </cell>
          <cell r="AD28">
            <v>1825</v>
          </cell>
          <cell r="BC28">
            <v>1175</v>
          </cell>
          <cell r="BR28">
            <v>6430</v>
          </cell>
          <cell r="CM28">
            <v>1825</v>
          </cell>
          <cell r="DH28">
            <v>0</v>
          </cell>
        </row>
        <row r="29">
          <cell r="E29">
            <v>5234</v>
          </cell>
          <cell r="AD29">
            <v>4205</v>
          </cell>
          <cell r="BC29">
            <v>100</v>
          </cell>
          <cell r="BR29">
            <v>5234</v>
          </cell>
          <cell r="CM29">
            <v>4305</v>
          </cell>
          <cell r="DH29">
            <v>0</v>
          </cell>
        </row>
        <row r="30">
          <cell r="E30">
            <v>3867</v>
          </cell>
          <cell r="AD30">
            <v>2391</v>
          </cell>
          <cell r="BC30">
            <v>170</v>
          </cell>
          <cell r="BR30">
            <v>3915</v>
          </cell>
          <cell r="CM30">
            <v>2513</v>
          </cell>
          <cell r="DH30">
            <v>0</v>
          </cell>
        </row>
        <row r="31">
          <cell r="E31">
            <v>4656</v>
          </cell>
          <cell r="AD31">
            <v>1993</v>
          </cell>
          <cell r="BC31">
            <v>1076</v>
          </cell>
          <cell r="BR31">
            <v>5732</v>
          </cell>
          <cell r="CM31">
            <v>1993</v>
          </cell>
          <cell r="DH31">
            <v>0</v>
          </cell>
        </row>
        <row r="32">
          <cell r="E32">
            <v>4386</v>
          </cell>
          <cell r="AD32">
            <v>61</v>
          </cell>
          <cell r="BC32">
            <v>4157</v>
          </cell>
          <cell r="BR32">
            <v>7853</v>
          </cell>
          <cell r="CM32">
            <v>751</v>
          </cell>
          <cell r="DH32">
            <v>0</v>
          </cell>
        </row>
        <row r="33">
          <cell r="E33">
            <v>1283</v>
          </cell>
          <cell r="AD33">
            <v>448</v>
          </cell>
          <cell r="BC33">
            <v>44</v>
          </cell>
          <cell r="BR33">
            <v>1327</v>
          </cell>
          <cell r="CM33">
            <v>448</v>
          </cell>
          <cell r="DH33">
            <v>0</v>
          </cell>
        </row>
        <row r="34">
          <cell r="E34">
            <v>3727</v>
          </cell>
          <cell r="AD34">
            <v>1073</v>
          </cell>
          <cell r="BC34">
            <v>442</v>
          </cell>
          <cell r="BR34">
            <v>4169</v>
          </cell>
          <cell r="CM34">
            <v>1073</v>
          </cell>
          <cell r="DH34">
            <v>0</v>
          </cell>
        </row>
        <row r="35">
          <cell r="E35">
            <v>2110</v>
          </cell>
          <cell r="AD35">
            <v>543</v>
          </cell>
          <cell r="BC35">
            <v>100</v>
          </cell>
          <cell r="BR35">
            <v>2210</v>
          </cell>
          <cell r="CM35">
            <v>543</v>
          </cell>
          <cell r="DH35">
            <v>0</v>
          </cell>
        </row>
        <row r="36">
          <cell r="E36">
            <v>2314</v>
          </cell>
          <cell r="AD36">
            <v>2390</v>
          </cell>
          <cell r="BC36">
            <v>646</v>
          </cell>
          <cell r="BR36">
            <v>2921</v>
          </cell>
          <cell r="CM36">
            <v>2429</v>
          </cell>
          <cell r="DH36">
            <v>0</v>
          </cell>
        </row>
        <row r="37">
          <cell r="E37">
            <v>4542</v>
          </cell>
          <cell r="AD37">
            <v>874</v>
          </cell>
          <cell r="BC37">
            <v>42</v>
          </cell>
          <cell r="BR37">
            <v>4542</v>
          </cell>
          <cell r="CM37">
            <v>916</v>
          </cell>
          <cell r="DH37">
            <v>0</v>
          </cell>
        </row>
        <row r="38">
          <cell r="E38">
            <v>3514</v>
          </cell>
          <cell r="AD38">
            <v>1193</v>
          </cell>
          <cell r="BC38">
            <v>673</v>
          </cell>
          <cell r="BR38">
            <v>4187</v>
          </cell>
          <cell r="CM38">
            <v>1193</v>
          </cell>
          <cell r="DH38">
            <v>0</v>
          </cell>
        </row>
        <row r="39">
          <cell r="E39">
            <v>3226</v>
          </cell>
          <cell r="AD39">
            <v>1252</v>
          </cell>
          <cell r="BC39">
            <v>1127</v>
          </cell>
          <cell r="BR39">
            <v>4353</v>
          </cell>
          <cell r="CM39">
            <v>1252</v>
          </cell>
          <cell r="DH39">
            <v>0</v>
          </cell>
        </row>
        <row r="40">
          <cell r="E40">
            <v>3238</v>
          </cell>
          <cell r="AD40">
            <v>1561</v>
          </cell>
          <cell r="BC40">
            <v>539</v>
          </cell>
          <cell r="BR40">
            <v>3752</v>
          </cell>
          <cell r="CM40">
            <v>1586</v>
          </cell>
          <cell r="DH40">
            <v>0</v>
          </cell>
        </row>
        <row r="41">
          <cell r="E41">
            <v>1497</v>
          </cell>
          <cell r="AD41">
            <v>380</v>
          </cell>
          <cell r="BC41">
            <v>17</v>
          </cell>
          <cell r="BR41">
            <v>1499</v>
          </cell>
          <cell r="CM41">
            <v>395</v>
          </cell>
          <cell r="DH41">
            <v>0</v>
          </cell>
        </row>
        <row r="42">
          <cell r="E42">
            <v>1037</v>
          </cell>
          <cell r="AD42">
            <v>437</v>
          </cell>
          <cell r="BC42">
            <v>3</v>
          </cell>
          <cell r="BR42">
            <v>1038</v>
          </cell>
          <cell r="CM42">
            <v>439</v>
          </cell>
          <cell r="DH42">
            <v>0</v>
          </cell>
        </row>
        <row r="43">
          <cell r="E43">
            <v>1615</v>
          </cell>
          <cell r="AD43">
            <v>315</v>
          </cell>
          <cell r="BC43">
            <v>6</v>
          </cell>
          <cell r="BR43">
            <v>1618</v>
          </cell>
          <cell r="CM43">
            <v>318</v>
          </cell>
          <cell r="DH43">
            <v>0</v>
          </cell>
        </row>
        <row r="44">
          <cell r="E44">
            <v>545</v>
          </cell>
          <cell r="AD44">
            <v>76</v>
          </cell>
          <cell r="BC44">
            <v>3</v>
          </cell>
          <cell r="BR44">
            <v>548</v>
          </cell>
          <cell r="CM44">
            <v>76</v>
          </cell>
          <cell r="DH44">
            <v>0</v>
          </cell>
        </row>
        <row r="45">
          <cell r="E45">
            <v>1338</v>
          </cell>
          <cell r="AD45">
            <v>577</v>
          </cell>
          <cell r="BC45">
            <v>67</v>
          </cell>
          <cell r="BR45">
            <v>1402</v>
          </cell>
          <cell r="CM45">
            <v>580</v>
          </cell>
          <cell r="DH45">
            <v>0</v>
          </cell>
        </row>
        <row r="46">
          <cell r="E46">
            <v>1090</v>
          </cell>
          <cell r="AD46">
            <v>370</v>
          </cell>
          <cell r="BC46">
            <v>3</v>
          </cell>
          <cell r="BR46">
            <v>1092</v>
          </cell>
          <cell r="CM46">
            <v>371</v>
          </cell>
          <cell r="DH46">
            <v>0</v>
          </cell>
        </row>
        <row r="47">
          <cell r="E47">
            <v>283</v>
          </cell>
          <cell r="AD47">
            <v>38</v>
          </cell>
          <cell r="BC47">
            <v>5</v>
          </cell>
          <cell r="BR47">
            <v>287</v>
          </cell>
          <cell r="CM47">
            <v>39</v>
          </cell>
          <cell r="DH47">
            <v>0</v>
          </cell>
        </row>
        <row r="48">
          <cell r="E48">
            <v>2879</v>
          </cell>
          <cell r="AD48">
            <v>1107</v>
          </cell>
          <cell r="BC48">
            <v>19</v>
          </cell>
          <cell r="BR48">
            <v>2897</v>
          </cell>
          <cell r="CM48">
            <v>1108</v>
          </cell>
          <cell r="DH48">
            <v>0</v>
          </cell>
        </row>
        <row r="49">
          <cell r="E49">
            <v>445</v>
          </cell>
          <cell r="AD49">
            <v>0</v>
          </cell>
          <cell r="BC49">
            <v>105</v>
          </cell>
          <cell r="BR49">
            <v>550</v>
          </cell>
          <cell r="CM49">
            <v>0</v>
          </cell>
          <cell r="DH49">
            <v>0</v>
          </cell>
        </row>
      </sheetData>
      <sheetData sheetId="2"/>
      <sheetData sheetId="3">
        <row r="7">
          <cell r="E7">
            <v>481182</v>
          </cell>
          <cell r="G7">
            <v>27807</v>
          </cell>
          <cell r="H7">
            <v>622</v>
          </cell>
          <cell r="I7">
            <v>0</v>
          </cell>
          <cell r="J7">
            <v>0</v>
          </cell>
          <cell r="K7">
            <v>15925</v>
          </cell>
          <cell r="L7">
            <v>37553</v>
          </cell>
          <cell r="M7">
            <v>1439</v>
          </cell>
          <cell r="N7">
            <v>10125</v>
          </cell>
          <cell r="AA7">
            <v>10125</v>
          </cell>
          <cell r="AB7">
            <v>32050</v>
          </cell>
          <cell r="AC7">
            <v>4240</v>
          </cell>
        </row>
        <row r="8">
          <cell r="E8">
            <v>102794</v>
          </cell>
          <cell r="G8">
            <v>8035</v>
          </cell>
          <cell r="H8">
            <v>413</v>
          </cell>
          <cell r="I8">
            <v>0</v>
          </cell>
          <cell r="J8">
            <v>0</v>
          </cell>
          <cell r="K8">
            <v>0</v>
          </cell>
          <cell r="L8">
            <v>10040</v>
          </cell>
          <cell r="M8">
            <v>0</v>
          </cell>
          <cell r="N8">
            <v>0</v>
          </cell>
          <cell r="AA8">
            <v>0</v>
          </cell>
          <cell r="AB8">
            <v>13072</v>
          </cell>
          <cell r="AC8">
            <v>0</v>
          </cell>
        </row>
        <row r="9">
          <cell r="E9">
            <v>43051</v>
          </cell>
          <cell r="G9">
            <v>3786</v>
          </cell>
          <cell r="H9">
            <v>8</v>
          </cell>
          <cell r="I9">
            <v>0</v>
          </cell>
          <cell r="J9">
            <v>0</v>
          </cell>
          <cell r="K9">
            <v>12</v>
          </cell>
          <cell r="L9">
            <v>542</v>
          </cell>
          <cell r="M9">
            <v>0</v>
          </cell>
          <cell r="N9">
            <v>1850</v>
          </cell>
          <cell r="AA9">
            <v>1850</v>
          </cell>
          <cell r="AB9">
            <v>202</v>
          </cell>
          <cell r="AC9">
            <v>224</v>
          </cell>
        </row>
        <row r="10">
          <cell r="E10">
            <v>20845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6376</v>
          </cell>
          <cell r="M10">
            <v>0</v>
          </cell>
          <cell r="N10">
            <v>0</v>
          </cell>
          <cell r="AA10">
            <v>0</v>
          </cell>
          <cell r="AB10">
            <v>1923</v>
          </cell>
          <cell r="AC10">
            <v>2727</v>
          </cell>
        </row>
        <row r="11">
          <cell r="E11">
            <v>31789</v>
          </cell>
          <cell r="G11">
            <v>0</v>
          </cell>
          <cell r="H11">
            <v>97</v>
          </cell>
          <cell r="I11">
            <v>0</v>
          </cell>
          <cell r="J11">
            <v>0</v>
          </cell>
          <cell r="K11">
            <v>1</v>
          </cell>
          <cell r="L11">
            <v>1361</v>
          </cell>
          <cell r="M11">
            <v>360</v>
          </cell>
          <cell r="N11">
            <v>1337</v>
          </cell>
          <cell r="AA11">
            <v>1337</v>
          </cell>
          <cell r="AB11">
            <v>2404</v>
          </cell>
          <cell r="AC11">
            <v>0</v>
          </cell>
        </row>
        <row r="12">
          <cell r="E12">
            <v>22221</v>
          </cell>
          <cell r="G12">
            <v>3068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693</v>
          </cell>
          <cell r="M12">
            <v>0</v>
          </cell>
          <cell r="N12">
            <v>0</v>
          </cell>
          <cell r="AA12">
            <v>0</v>
          </cell>
          <cell r="AB12">
            <v>928</v>
          </cell>
          <cell r="AC12">
            <v>0</v>
          </cell>
        </row>
        <row r="13">
          <cell r="E13">
            <v>19888</v>
          </cell>
          <cell r="G13">
            <v>3257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730</v>
          </cell>
          <cell r="M13">
            <v>0</v>
          </cell>
          <cell r="N13">
            <v>0</v>
          </cell>
          <cell r="AA13">
            <v>0</v>
          </cell>
          <cell r="AB13">
            <v>2369</v>
          </cell>
          <cell r="AC13">
            <v>0</v>
          </cell>
        </row>
        <row r="14">
          <cell r="E14">
            <v>5326</v>
          </cell>
          <cell r="G14">
            <v>701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171</v>
          </cell>
          <cell r="M14">
            <v>0</v>
          </cell>
          <cell r="N14">
            <v>0</v>
          </cell>
          <cell r="AA14">
            <v>0</v>
          </cell>
          <cell r="AB14">
            <v>223</v>
          </cell>
          <cell r="AC14">
            <v>0</v>
          </cell>
        </row>
        <row r="15">
          <cell r="E15">
            <v>9881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403</v>
          </cell>
          <cell r="M15">
            <v>0</v>
          </cell>
          <cell r="N15">
            <v>1410</v>
          </cell>
          <cell r="AA15">
            <v>1410</v>
          </cell>
          <cell r="AB15">
            <v>924</v>
          </cell>
          <cell r="AC15">
            <v>0</v>
          </cell>
        </row>
        <row r="16">
          <cell r="E16">
            <v>14002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226</v>
          </cell>
          <cell r="L16">
            <v>2043</v>
          </cell>
          <cell r="M16">
            <v>482</v>
          </cell>
          <cell r="N16">
            <v>0</v>
          </cell>
          <cell r="AA16">
            <v>0</v>
          </cell>
          <cell r="AB16">
            <v>800</v>
          </cell>
          <cell r="AC16">
            <v>482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11725</v>
          </cell>
          <cell r="L17">
            <v>1616</v>
          </cell>
          <cell r="M17">
            <v>0</v>
          </cell>
          <cell r="N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E18">
            <v>13381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10</v>
          </cell>
          <cell r="L18">
            <v>741</v>
          </cell>
          <cell r="M18">
            <v>0</v>
          </cell>
          <cell r="N18">
            <v>200</v>
          </cell>
          <cell r="AA18">
            <v>200</v>
          </cell>
          <cell r="AB18">
            <v>0</v>
          </cell>
          <cell r="AC18">
            <v>35</v>
          </cell>
        </row>
        <row r="19">
          <cell r="E19">
            <v>13958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2117</v>
          </cell>
          <cell r="AA19">
            <v>2117</v>
          </cell>
          <cell r="AB19">
            <v>1881</v>
          </cell>
          <cell r="AC19">
            <v>0</v>
          </cell>
        </row>
        <row r="20">
          <cell r="E20">
            <v>35125</v>
          </cell>
          <cell r="G20">
            <v>3092</v>
          </cell>
          <cell r="H20">
            <v>0</v>
          </cell>
          <cell r="I20">
            <v>0</v>
          </cell>
          <cell r="J20">
            <v>0</v>
          </cell>
          <cell r="K20">
            <v>3575</v>
          </cell>
          <cell r="L20">
            <v>1114</v>
          </cell>
          <cell r="M20">
            <v>0</v>
          </cell>
          <cell r="N20">
            <v>89</v>
          </cell>
          <cell r="AA20">
            <v>89</v>
          </cell>
          <cell r="AB20">
            <v>282</v>
          </cell>
          <cell r="AC20">
            <v>0</v>
          </cell>
        </row>
        <row r="21">
          <cell r="E21">
            <v>23047</v>
          </cell>
          <cell r="G21">
            <v>0</v>
          </cell>
          <cell r="H21">
            <v>36</v>
          </cell>
          <cell r="I21">
            <v>0</v>
          </cell>
          <cell r="J21">
            <v>0</v>
          </cell>
          <cell r="K21">
            <v>0</v>
          </cell>
          <cell r="L21">
            <v>1603</v>
          </cell>
          <cell r="M21">
            <v>0</v>
          </cell>
          <cell r="N21">
            <v>336</v>
          </cell>
          <cell r="AA21">
            <v>336</v>
          </cell>
          <cell r="AB21">
            <v>0</v>
          </cell>
          <cell r="AC21">
            <v>83</v>
          </cell>
        </row>
        <row r="22">
          <cell r="E22">
            <v>5355</v>
          </cell>
          <cell r="G22">
            <v>581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AA22">
            <v>0</v>
          </cell>
          <cell r="AB22">
            <v>621</v>
          </cell>
          <cell r="AC22">
            <v>83</v>
          </cell>
        </row>
        <row r="23">
          <cell r="E23">
            <v>12266</v>
          </cell>
          <cell r="G23">
            <v>595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371</v>
          </cell>
          <cell r="M23">
            <v>0</v>
          </cell>
          <cell r="N23">
            <v>0</v>
          </cell>
          <cell r="AA23">
            <v>0</v>
          </cell>
          <cell r="AB23">
            <v>432</v>
          </cell>
          <cell r="AC23">
            <v>83</v>
          </cell>
        </row>
        <row r="24">
          <cell r="E24">
            <v>5340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1245</v>
          </cell>
          <cell r="M24">
            <v>0</v>
          </cell>
          <cell r="N24">
            <v>136</v>
          </cell>
          <cell r="AA24">
            <v>136</v>
          </cell>
          <cell r="AB24">
            <v>632</v>
          </cell>
          <cell r="AC24">
            <v>0</v>
          </cell>
        </row>
        <row r="25">
          <cell r="E25">
            <v>8450</v>
          </cell>
          <cell r="G25">
            <v>257</v>
          </cell>
          <cell r="H25">
            <v>0</v>
          </cell>
          <cell r="I25">
            <v>0</v>
          </cell>
          <cell r="J25">
            <v>0</v>
          </cell>
          <cell r="K25">
            <v>85</v>
          </cell>
          <cell r="L25">
            <v>504</v>
          </cell>
          <cell r="M25">
            <v>0</v>
          </cell>
          <cell r="N25">
            <v>0</v>
          </cell>
          <cell r="AA25">
            <v>0</v>
          </cell>
          <cell r="AB25">
            <v>440</v>
          </cell>
          <cell r="AC25">
            <v>0</v>
          </cell>
        </row>
        <row r="26">
          <cell r="E26">
            <v>9587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1980</v>
          </cell>
          <cell r="M26">
            <v>0</v>
          </cell>
          <cell r="N26">
            <v>637</v>
          </cell>
          <cell r="AA26">
            <v>637</v>
          </cell>
          <cell r="AB26">
            <v>694</v>
          </cell>
          <cell r="AC26">
            <v>2</v>
          </cell>
        </row>
        <row r="27">
          <cell r="E27">
            <v>8628</v>
          </cell>
          <cell r="G27">
            <v>272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582</v>
          </cell>
          <cell r="M27">
            <v>0</v>
          </cell>
          <cell r="N27">
            <v>0</v>
          </cell>
          <cell r="AA27">
            <v>0</v>
          </cell>
          <cell r="AB27">
            <v>1078</v>
          </cell>
          <cell r="AC27">
            <v>36</v>
          </cell>
        </row>
        <row r="28">
          <cell r="E28">
            <v>6463</v>
          </cell>
          <cell r="G28">
            <v>606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667</v>
          </cell>
          <cell r="M28">
            <v>0</v>
          </cell>
          <cell r="N28">
            <v>519</v>
          </cell>
          <cell r="AA28">
            <v>519</v>
          </cell>
          <cell r="AB28">
            <v>502</v>
          </cell>
          <cell r="AC28">
            <v>35</v>
          </cell>
        </row>
        <row r="29">
          <cell r="E29">
            <v>8538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948</v>
          </cell>
          <cell r="M29">
            <v>0</v>
          </cell>
          <cell r="N29">
            <v>0</v>
          </cell>
          <cell r="AA29">
            <v>0</v>
          </cell>
          <cell r="AB29">
            <v>203</v>
          </cell>
          <cell r="AC29">
            <v>0</v>
          </cell>
        </row>
        <row r="30">
          <cell r="E30">
            <v>5577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598</v>
          </cell>
          <cell r="M30">
            <v>46</v>
          </cell>
          <cell r="N30">
            <v>0</v>
          </cell>
          <cell r="AA30">
            <v>0</v>
          </cell>
          <cell r="AB30">
            <v>147</v>
          </cell>
          <cell r="AC30">
            <v>46</v>
          </cell>
        </row>
        <row r="31">
          <cell r="E31">
            <v>6204</v>
          </cell>
          <cell r="G31">
            <v>699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42</v>
          </cell>
          <cell r="M31">
            <v>0</v>
          </cell>
          <cell r="N31">
            <v>523</v>
          </cell>
          <cell r="AA31">
            <v>523</v>
          </cell>
          <cell r="AB31">
            <v>549</v>
          </cell>
          <cell r="AC31">
            <v>40</v>
          </cell>
        </row>
        <row r="32">
          <cell r="E32">
            <v>7292</v>
          </cell>
          <cell r="G32">
            <v>653</v>
          </cell>
          <cell r="H32">
            <v>36</v>
          </cell>
          <cell r="I32">
            <v>0</v>
          </cell>
          <cell r="J32">
            <v>0</v>
          </cell>
          <cell r="K32">
            <v>0</v>
          </cell>
          <cell r="L32">
            <v>398</v>
          </cell>
          <cell r="M32">
            <v>14</v>
          </cell>
          <cell r="N32">
            <v>24</v>
          </cell>
          <cell r="AA32">
            <v>24</v>
          </cell>
          <cell r="AB32">
            <v>747</v>
          </cell>
          <cell r="AC32">
            <v>14</v>
          </cell>
        </row>
        <row r="33">
          <cell r="E33">
            <v>1375</v>
          </cell>
          <cell r="G33">
            <v>214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AA33">
            <v>0</v>
          </cell>
          <cell r="AB33">
            <v>108</v>
          </cell>
          <cell r="AC33">
            <v>12</v>
          </cell>
        </row>
        <row r="34">
          <cell r="E34">
            <v>4424</v>
          </cell>
          <cell r="G34">
            <v>379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219</v>
          </cell>
          <cell r="M34">
            <v>0</v>
          </cell>
          <cell r="N34">
            <v>220</v>
          </cell>
          <cell r="AA34">
            <v>220</v>
          </cell>
          <cell r="AB34">
            <v>156</v>
          </cell>
          <cell r="AC34">
            <v>23</v>
          </cell>
        </row>
        <row r="35">
          <cell r="E35">
            <v>2015</v>
          </cell>
          <cell r="G35">
            <v>213</v>
          </cell>
          <cell r="H35">
            <v>32</v>
          </cell>
          <cell r="I35">
            <v>0</v>
          </cell>
          <cell r="J35">
            <v>0</v>
          </cell>
          <cell r="K35">
            <v>0</v>
          </cell>
          <cell r="L35">
            <v>38</v>
          </cell>
          <cell r="M35">
            <v>0</v>
          </cell>
          <cell r="N35">
            <v>45</v>
          </cell>
          <cell r="AA35">
            <v>45</v>
          </cell>
          <cell r="AB35">
            <v>71</v>
          </cell>
          <cell r="AC35">
            <v>12</v>
          </cell>
        </row>
        <row r="36">
          <cell r="E36">
            <v>4308</v>
          </cell>
          <cell r="G36">
            <v>456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479</v>
          </cell>
          <cell r="AA36">
            <v>479</v>
          </cell>
          <cell r="AB36">
            <v>152</v>
          </cell>
          <cell r="AC36">
            <v>28</v>
          </cell>
        </row>
        <row r="37">
          <cell r="E37">
            <v>4091</v>
          </cell>
          <cell r="G37">
            <v>76</v>
          </cell>
          <cell r="H37">
            <v>0</v>
          </cell>
          <cell r="I37">
            <v>0</v>
          </cell>
          <cell r="J37">
            <v>0</v>
          </cell>
          <cell r="K37">
            <v>231</v>
          </cell>
          <cell r="L37">
            <v>619</v>
          </cell>
          <cell r="M37">
            <v>433</v>
          </cell>
          <cell r="N37">
            <v>8</v>
          </cell>
          <cell r="AA37">
            <v>8</v>
          </cell>
          <cell r="AB37">
            <v>0</v>
          </cell>
          <cell r="AC37">
            <v>243</v>
          </cell>
        </row>
        <row r="38">
          <cell r="E38">
            <v>4345</v>
          </cell>
          <cell r="G38">
            <v>709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AA38">
            <v>0</v>
          </cell>
          <cell r="AB38">
            <v>153</v>
          </cell>
          <cell r="AC38">
            <v>0</v>
          </cell>
        </row>
        <row r="39">
          <cell r="E39">
            <v>4528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AA39">
            <v>0</v>
          </cell>
          <cell r="AB39">
            <v>160</v>
          </cell>
          <cell r="AC39">
            <v>0</v>
          </cell>
        </row>
        <row r="40">
          <cell r="E40">
            <v>4608</v>
          </cell>
          <cell r="G40">
            <v>158</v>
          </cell>
          <cell r="H40">
            <v>0</v>
          </cell>
          <cell r="I40">
            <v>0</v>
          </cell>
          <cell r="J40">
            <v>0</v>
          </cell>
          <cell r="K40">
            <v>34</v>
          </cell>
          <cell r="L40">
            <v>532</v>
          </cell>
          <cell r="M40">
            <v>0</v>
          </cell>
          <cell r="N40">
            <v>6</v>
          </cell>
          <cell r="AA40">
            <v>6</v>
          </cell>
          <cell r="AB40">
            <v>162</v>
          </cell>
          <cell r="AC40">
            <v>0</v>
          </cell>
        </row>
        <row r="41">
          <cell r="E41">
            <v>1719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157</v>
          </cell>
          <cell r="M41">
            <v>0</v>
          </cell>
          <cell r="N41">
            <v>16</v>
          </cell>
          <cell r="AA41">
            <v>16</v>
          </cell>
          <cell r="AB41">
            <v>0</v>
          </cell>
          <cell r="AC41">
            <v>7</v>
          </cell>
        </row>
        <row r="42">
          <cell r="E42">
            <v>1369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99</v>
          </cell>
          <cell r="M42">
            <v>0</v>
          </cell>
          <cell r="N42">
            <v>9</v>
          </cell>
          <cell r="AA42">
            <v>9</v>
          </cell>
          <cell r="AB42">
            <v>0</v>
          </cell>
          <cell r="AC42">
            <v>0</v>
          </cell>
        </row>
        <row r="43">
          <cell r="E43">
            <v>1681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</v>
          </cell>
          <cell r="L43">
            <v>241</v>
          </cell>
          <cell r="M43">
            <v>0</v>
          </cell>
          <cell r="N43">
            <v>13</v>
          </cell>
          <cell r="AA43">
            <v>13</v>
          </cell>
          <cell r="AB43">
            <v>0</v>
          </cell>
          <cell r="AC43">
            <v>10</v>
          </cell>
        </row>
        <row r="44">
          <cell r="E44">
            <v>525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87</v>
          </cell>
          <cell r="M44">
            <v>0</v>
          </cell>
          <cell r="N44">
            <v>12</v>
          </cell>
          <cell r="AA44">
            <v>12</v>
          </cell>
          <cell r="AB44">
            <v>0</v>
          </cell>
          <cell r="AC44">
            <v>4</v>
          </cell>
        </row>
        <row r="45">
          <cell r="E45">
            <v>1706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206</v>
          </cell>
          <cell r="M45">
            <v>0</v>
          </cell>
          <cell r="N45">
            <v>70</v>
          </cell>
          <cell r="AA45">
            <v>70</v>
          </cell>
          <cell r="AB45">
            <v>0</v>
          </cell>
          <cell r="AC45">
            <v>8</v>
          </cell>
        </row>
        <row r="46">
          <cell r="E46">
            <v>1260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64</v>
          </cell>
          <cell r="M46">
            <v>104</v>
          </cell>
          <cell r="N46">
            <v>12</v>
          </cell>
          <cell r="AA46">
            <v>12</v>
          </cell>
          <cell r="AB46">
            <v>0</v>
          </cell>
          <cell r="AC46">
            <v>0</v>
          </cell>
        </row>
        <row r="47">
          <cell r="E47">
            <v>253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66</v>
          </cell>
          <cell r="M47">
            <v>0</v>
          </cell>
          <cell r="N47">
            <v>7</v>
          </cell>
          <cell r="AA47">
            <v>7</v>
          </cell>
          <cell r="AB47">
            <v>0</v>
          </cell>
          <cell r="AC47">
            <v>3</v>
          </cell>
        </row>
        <row r="48">
          <cell r="E48">
            <v>3584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323</v>
          </cell>
          <cell r="M48">
            <v>0</v>
          </cell>
          <cell r="N48">
            <v>41</v>
          </cell>
          <cell r="AA48">
            <v>41</v>
          </cell>
          <cell r="AB48">
            <v>0</v>
          </cell>
          <cell r="AC48">
            <v>0</v>
          </cell>
        </row>
        <row r="49">
          <cell r="E49">
            <v>383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24</v>
          </cell>
          <cell r="L49">
            <v>134</v>
          </cell>
          <cell r="M49">
            <v>0</v>
          </cell>
          <cell r="N49">
            <v>9</v>
          </cell>
          <cell r="AA49">
            <v>9</v>
          </cell>
          <cell r="AB49">
            <v>35</v>
          </cell>
          <cell r="AC49">
            <v>0</v>
          </cell>
        </row>
      </sheetData>
      <sheetData sheetId="4">
        <row r="7">
          <cell r="D7">
            <v>103150</v>
          </cell>
          <cell r="S7">
            <v>7103</v>
          </cell>
          <cell r="U7">
            <v>5484</v>
          </cell>
          <cell r="V7">
            <v>0</v>
          </cell>
          <cell r="W7">
            <v>2502</v>
          </cell>
          <cell r="Z7">
            <v>15995</v>
          </cell>
          <cell r="BR7">
            <v>18136</v>
          </cell>
        </row>
        <row r="8">
          <cell r="D8">
            <v>17300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Z8">
            <v>2896</v>
          </cell>
          <cell r="BR8">
            <v>4364</v>
          </cell>
        </row>
        <row r="9">
          <cell r="D9">
            <v>9414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Z9">
            <v>1489</v>
          </cell>
          <cell r="BR9">
            <v>1430</v>
          </cell>
        </row>
        <row r="10">
          <cell r="D10">
            <v>4704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Z10">
            <v>747</v>
          </cell>
          <cell r="BR10">
            <v>816</v>
          </cell>
        </row>
        <row r="11">
          <cell r="D11">
            <v>6329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Z11">
            <v>1137</v>
          </cell>
          <cell r="BR11">
            <v>1377</v>
          </cell>
        </row>
        <row r="12">
          <cell r="D12">
            <v>3165</v>
          </cell>
          <cell r="S12">
            <v>0</v>
          </cell>
          <cell r="U12">
            <v>0</v>
          </cell>
          <cell r="V12">
            <v>0</v>
          </cell>
          <cell r="W12">
            <v>732</v>
          </cell>
          <cell r="Z12">
            <v>0</v>
          </cell>
          <cell r="BR12">
            <v>1006</v>
          </cell>
        </row>
        <row r="13">
          <cell r="D13">
            <v>3635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Z13">
            <v>232</v>
          </cell>
          <cell r="BR13">
            <v>2141</v>
          </cell>
        </row>
        <row r="14">
          <cell r="D14">
            <v>637</v>
          </cell>
          <cell r="S14">
            <v>0</v>
          </cell>
          <cell r="U14">
            <v>0</v>
          </cell>
          <cell r="V14">
            <v>0</v>
          </cell>
          <cell r="W14">
            <v>176</v>
          </cell>
          <cell r="Z14">
            <v>0</v>
          </cell>
          <cell r="BR14">
            <v>0</v>
          </cell>
        </row>
        <row r="15">
          <cell r="D15">
            <v>2191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Z15">
            <v>929</v>
          </cell>
          <cell r="BR15">
            <v>269</v>
          </cell>
        </row>
        <row r="16">
          <cell r="D16">
            <v>3379</v>
          </cell>
          <cell r="S16">
            <v>226</v>
          </cell>
          <cell r="U16">
            <v>0</v>
          </cell>
          <cell r="V16">
            <v>0</v>
          </cell>
          <cell r="W16">
            <v>0</v>
          </cell>
          <cell r="Z16">
            <v>1110</v>
          </cell>
          <cell r="BR16">
            <v>0</v>
          </cell>
        </row>
        <row r="17">
          <cell r="D17">
            <v>7637</v>
          </cell>
          <cell r="S17">
            <v>6877</v>
          </cell>
          <cell r="U17">
            <v>0</v>
          </cell>
          <cell r="V17">
            <v>0</v>
          </cell>
          <cell r="W17">
            <v>0</v>
          </cell>
          <cell r="Z17">
            <v>0</v>
          </cell>
          <cell r="BR17">
            <v>0</v>
          </cell>
        </row>
        <row r="18">
          <cell r="D18">
            <v>2310</v>
          </cell>
          <cell r="S18">
            <v>0</v>
          </cell>
          <cell r="U18">
            <v>1614</v>
          </cell>
          <cell r="V18">
            <v>0</v>
          </cell>
          <cell r="W18">
            <v>131</v>
          </cell>
          <cell r="Z18">
            <v>0</v>
          </cell>
          <cell r="BR18">
            <v>236</v>
          </cell>
        </row>
        <row r="19">
          <cell r="D19">
            <v>2100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Z19">
            <v>1645</v>
          </cell>
          <cell r="BR19">
            <v>455</v>
          </cell>
        </row>
        <row r="20">
          <cell r="D20">
            <v>11859</v>
          </cell>
          <cell r="S20">
            <v>0</v>
          </cell>
          <cell r="U20">
            <v>0</v>
          </cell>
          <cell r="V20">
            <v>0</v>
          </cell>
          <cell r="W20">
            <v>959</v>
          </cell>
          <cell r="Z20">
            <v>1131</v>
          </cell>
          <cell r="BR20">
            <v>974</v>
          </cell>
        </row>
        <row r="21">
          <cell r="D21">
            <v>5040</v>
          </cell>
          <cell r="S21">
            <v>0</v>
          </cell>
          <cell r="U21">
            <v>2786</v>
          </cell>
          <cell r="V21">
            <v>0</v>
          </cell>
          <cell r="W21">
            <v>226</v>
          </cell>
          <cell r="Z21">
            <v>347</v>
          </cell>
          <cell r="BR21">
            <v>882</v>
          </cell>
        </row>
        <row r="22">
          <cell r="D22">
            <v>661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Z22">
            <v>350</v>
          </cell>
          <cell r="BR22">
            <v>186</v>
          </cell>
        </row>
        <row r="23">
          <cell r="D23">
            <v>2529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Z23">
            <v>681</v>
          </cell>
          <cell r="BR23">
            <v>757</v>
          </cell>
        </row>
        <row r="24">
          <cell r="D24">
            <v>1446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Z24">
            <v>0</v>
          </cell>
          <cell r="BR24">
            <v>337</v>
          </cell>
        </row>
        <row r="25">
          <cell r="D25">
            <v>1543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Z25">
            <v>568</v>
          </cell>
          <cell r="BR25">
            <v>129</v>
          </cell>
        </row>
        <row r="26">
          <cell r="D26">
            <v>1588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Z26">
            <v>0</v>
          </cell>
          <cell r="BR26">
            <v>0</v>
          </cell>
        </row>
        <row r="27">
          <cell r="D27">
            <v>671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Z27">
            <v>129</v>
          </cell>
          <cell r="BR27">
            <v>542</v>
          </cell>
        </row>
        <row r="28">
          <cell r="D28">
            <v>1313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Z28">
            <v>0</v>
          </cell>
          <cell r="BR28">
            <v>384</v>
          </cell>
        </row>
        <row r="29">
          <cell r="D29">
            <v>2063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Z29">
            <v>0</v>
          </cell>
          <cell r="BR29">
            <v>0</v>
          </cell>
        </row>
        <row r="30">
          <cell r="D30">
            <v>1500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Z30">
            <v>0</v>
          </cell>
          <cell r="BR30">
            <v>68</v>
          </cell>
        </row>
        <row r="31">
          <cell r="D31">
            <v>936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Z31">
            <v>257</v>
          </cell>
          <cell r="BR31">
            <v>338</v>
          </cell>
        </row>
        <row r="32">
          <cell r="D32">
            <v>791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Z32">
            <v>187</v>
          </cell>
          <cell r="BR32">
            <v>0</v>
          </cell>
        </row>
        <row r="33">
          <cell r="D33">
            <v>354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Z33">
            <v>218</v>
          </cell>
          <cell r="BR33">
            <v>58</v>
          </cell>
        </row>
        <row r="34">
          <cell r="D34">
            <v>675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Z34">
            <v>0</v>
          </cell>
          <cell r="BR34">
            <v>98</v>
          </cell>
        </row>
        <row r="35">
          <cell r="D35">
            <v>654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Z35">
            <v>410</v>
          </cell>
          <cell r="BR35">
            <v>0</v>
          </cell>
        </row>
        <row r="36">
          <cell r="D36">
            <v>562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Z36">
            <v>107</v>
          </cell>
          <cell r="BR36">
            <v>201</v>
          </cell>
        </row>
        <row r="37">
          <cell r="D37">
            <v>926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Z37">
            <v>0</v>
          </cell>
          <cell r="BR37">
            <v>213</v>
          </cell>
        </row>
        <row r="38">
          <cell r="D38">
            <v>326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Z38">
            <v>326</v>
          </cell>
          <cell r="BR38">
            <v>0</v>
          </cell>
        </row>
        <row r="39">
          <cell r="D39">
            <v>1032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Z39">
            <v>1018</v>
          </cell>
          <cell r="BR39">
            <v>14</v>
          </cell>
        </row>
        <row r="40">
          <cell r="D40">
            <v>803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Z40">
            <v>0</v>
          </cell>
          <cell r="BR40">
            <v>0</v>
          </cell>
        </row>
        <row r="41">
          <cell r="D41">
            <v>311</v>
          </cell>
          <cell r="S41">
            <v>0</v>
          </cell>
          <cell r="U41">
            <v>212</v>
          </cell>
          <cell r="V41">
            <v>0</v>
          </cell>
          <cell r="W41">
            <v>17</v>
          </cell>
          <cell r="Z41">
            <v>1</v>
          </cell>
          <cell r="BR41">
            <v>19</v>
          </cell>
        </row>
        <row r="42">
          <cell r="D42">
            <v>118</v>
          </cell>
          <cell r="S42">
            <v>0</v>
          </cell>
          <cell r="U42">
            <v>0</v>
          </cell>
          <cell r="V42">
            <v>0</v>
          </cell>
          <cell r="W42">
            <v>14</v>
          </cell>
          <cell r="Z42">
            <v>0</v>
          </cell>
          <cell r="BR42">
            <v>62</v>
          </cell>
        </row>
        <row r="43">
          <cell r="D43">
            <v>483</v>
          </cell>
          <cell r="S43">
            <v>0</v>
          </cell>
          <cell r="U43">
            <v>207</v>
          </cell>
          <cell r="V43">
            <v>0</v>
          </cell>
          <cell r="W43">
            <v>17</v>
          </cell>
          <cell r="Z43">
            <v>0</v>
          </cell>
          <cell r="BR43">
            <v>141</v>
          </cell>
        </row>
        <row r="44">
          <cell r="D44">
            <v>202</v>
          </cell>
          <cell r="S44">
            <v>0</v>
          </cell>
          <cell r="U44">
            <v>65</v>
          </cell>
          <cell r="V44">
            <v>0</v>
          </cell>
          <cell r="W44">
            <v>5</v>
          </cell>
          <cell r="Z44">
            <v>0</v>
          </cell>
          <cell r="BR44">
            <v>95</v>
          </cell>
        </row>
        <row r="45">
          <cell r="D45">
            <v>513</v>
          </cell>
          <cell r="S45">
            <v>0</v>
          </cell>
          <cell r="U45">
            <v>212</v>
          </cell>
          <cell r="V45">
            <v>0</v>
          </cell>
          <cell r="W45">
            <v>17</v>
          </cell>
          <cell r="Z45">
            <v>0</v>
          </cell>
          <cell r="BR45">
            <v>183</v>
          </cell>
        </row>
        <row r="46">
          <cell r="D46">
            <v>256</v>
          </cell>
          <cell r="S46">
            <v>0</v>
          </cell>
          <cell r="U46">
            <v>0</v>
          </cell>
          <cell r="V46">
            <v>0</v>
          </cell>
          <cell r="W46">
            <v>169</v>
          </cell>
          <cell r="Z46">
            <v>23</v>
          </cell>
          <cell r="BR46">
            <v>0</v>
          </cell>
        </row>
        <row r="47">
          <cell r="D47">
            <v>158</v>
          </cell>
          <cell r="S47">
            <v>0</v>
          </cell>
          <cell r="U47">
            <v>32</v>
          </cell>
          <cell r="V47">
            <v>0</v>
          </cell>
          <cell r="W47">
            <v>3</v>
          </cell>
          <cell r="Z47">
            <v>0</v>
          </cell>
          <cell r="BR47">
            <v>79</v>
          </cell>
        </row>
        <row r="48">
          <cell r="D48">
            <v>878</v>
          </cell>
          <cell r="S48">
            <v>0</v>
          </cell>
          <cell r="U48">
            <v>356</v>
          </cell>
          <cell r="V48">
            <v>0</v>
          </cell>
          <cell r="W48">
            <v>36</v>
          </cell>
          <cell r="Z48">
            <v>57</v>
          </cell>
          <cell r="BR48">
            <v>282</v>
          </cell>
        </row>
        <row r="49">
          <cell r="D49">
            <v>158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Z49">
            <v>0</v>
          </cell>
          <cell r="BR49">
            <v>0</v>
          </cell>
        </row>
      </sheetData>
      <sheetData sheetId="5">
        <row r="7">
          <cell r="Z7">
            <v>25895</v>
          </cell>
          <cell r="AV7">
            <v>4737</v>
          </cell>
          <cell r="BR7">
            <v>557</v>
          </cell>
          <cell r="CN7">
            <v>0</v>
          </cell>
          <cell r="DJ7">
            <v>0</v>
          </cell>
          <cell r="EF7">
            <v>10846</v>
          </cell>
          <cell r="FB7">
            <v>26984</v>
          </cell>
        </row>
        <row r="8">
          <cell r="Z8">
            <v>571</v>
          </cell>
          <cell r="AV8">
            <v>1167</v>
          </cell>
          <cell r="BR8">
            <v>413</v>
          </cell>
          <cell r="CN8">
            <v>0</v>
          </cell>
          <cell r="DJ8">
            <v>0</v>
          </cell>
          <cell r="EF8">
            <v>0</v>
          </cell>
          <cell r="FB8">
            <v>7889</v>
          </cell>
        </row>
        <row r="9">
          <cell r="Z9">
            <v>4994</v>
          </cell>
          <cell r="AV9">
            <v>980</v>
          </cell>
          <cell r="BR9">
            <v>2</v>
          </cell>
          <cell r="CN9">
            <v>0</v>
          </cell>
          <cell r="DJ9">
            <v>0</v>
          </cell>
          <cell r="EF9">
            <v>12</v>
          </cell>
          <cell r="FB9">
            <v>507</v>
          </cell>
        </row>
        <row r="10">
          <cell r="Z10">
            <v>0</v>
          </cell>
          <cell r="AV10">
            <v>0</v>
          </cell>
          <cell r="BR10">
            <v>0</v>
          </cell>
          <cell r="CN10">
            <v>0</v>
          </cell>
          <cell r="DJ10">
            <v>0</v>
          </cell>
          <cell r="EF10">
            <v>0</v>
          </cell>
          <cell r="FB10">
            <v>3141</v>
          </cell>
        </row>
        <row r="11">
          <cell r="Z11">
            <v>2534</v>
          </cell>
          <cell r="AV11">
            <v>0</v>
          </cell>
          <cell r="BR11">
            <v>38</v>
          </cell>
          <cell r="CN11">
            <v>0</v>
          </cell>
          <cell r="DJ11">
            <v>0</v>
          </cell>
          <cell r="EF11">
            <v>1</v>
          </cell>
          <cell r="FB11">
            <v>1242</v>
          </cell>
        </row>
        <row r="12">
          <cell r="Z12">
            <v>1575</v>
          </cell>
          <cell r="AV12">
            <v>460</v>
          </cell>
          <cell r="BR12">
            <v>0</v>
          </cell>
          <cell r="CN12">
            <v>0</v>
          </cell>
          <cell r="DJ12">
            <v>0</v>
          </cell>
          <cell r="EF12">
            <v>0</v>
          </cell>
          <cell r="FB12">
            <v>124</v>
          </cell>
        </row>
        <row r="13">
          <cell r="Z13">
            <v>145</v>
          </cell>
          <cell r="AV13">
            <v>469</v>
          </cell>
          <cell r="BR13">
            <v>0</v>
          </cell>
          <cell r="CN13">
            <v>0</v>
          </cell>
          <cell r="DJ13">
            <v>0</v>
          </cell>
          <cell r="EF13">
            <v>0</v>
          </cell>
          <cell r="FB13">
            <v>648</v>
          </cell>
        </row>
        <row r="14">
          <cell r="Z14">
            <v>378</v>
          </cell>
          <cell r="AV14">
            <v>105</v>
          </cell>
          <cell r="BR14">
            <v>0</v>
          </cell>
          <cell r="CN14">
            <v>0</v>
          </cell>
          <cell r="DJ14">
            <v>0</v>
          </cell>
          <cell r="EF14">
            <v>0</v>
          </cell>
          <cell r="FB14">
            <v>154</v>
          </cell>
        </row>
        <row r="15">
          <cell r="Z15">
            <v>590</v>
          </cell>
          <cell r="AV15">
            <v>0</v>
          </cell>
          <cell r="BR15">
            <v>0</v>
          </cell>
          <cell r="CN15">
            <v>0</v>
          </cell>
          <cell r="DJ15">
            <v>0</v>
          </cell>
          <cell r="EF15">
            <v>0</v>
          </cell>
          <cell r="FB15">
            <v>403</v>
          </cell>
        </row>
        <row r="16">
          <cell r="Z16">
            <v>0</v>
          </cell>
          <cell r="AV16">
            <v>0</v>
          </cell>
          <cell r="BR16">
            <v>0</v>
          </cell>
          <cell r="CN16">
            <v>0</v>
          </cell>
          <cell r="DJ16">
            <v>0</v>
          </cell>
          <cell r="EF16">
            <v>226</v>
          </cell>
          <cell r="FB16">
            <v>2043</v>
          </cell>
        </row>
        <row r="17">
          <cell r="Z17">
            <v>0</v>
          </cell>
          <cell r="AV17">
            <v>0</v>
          </cell>
          <cell r="BR17">
            <v>0</v>
          </cell>
          <cell r="CN17">
            <v>0</v>
          </cell>
          <cell r="DJ17">
            <v>0</v>
          </cell>
          <cell r="EF17">
            <v>6877</v>
          </cell>
          <cell r="FB17">
            <v>760</v>
          </cell>
        </row>
        <row r="18">
          <cell r="Z18">
            <v>1745</v>
          </cell>
          <cell r="AV18">
            <v>0</v>
          </cell>
          <cell r="BR18">
            <v>0</v>
          </cell>
          <cell r="CN18">
            <v>0</v>
          </cell>
          <cell r="DJ18">
            <v>0</v>
          </cell>
          <cell r="EF18">
            <v>10</v>
          </cell>
          <cell r="FB18">
            <v>319</v>
          </cell>
        </row>
        <row r="19">
          <cell r="Z19">
            <v>0</v>
          </cell>
          <cell r="AV19">
            <v>0</v>
          </cell>
          <cell r="BR19">
            <v>0</v>
          </cell>
          <cell r="CN19">
            <v>0</v>
          </cell>
          <cell r="DJ19">
            <v>0</v>
          </cell>
          <cell r="EF19">
            <v>0</v>
          </cell>
          <cell r="FB19">
            <v>0</v>
          </cell>
        </row>
        <row r="20">
          <cell r="Z20">
            <v>4610</v>
          </cell>
          <cell r="AV20">
            <v>455</v>
          </cell>
          <cell r="BR20">
            <v>0</v>
          </cell>
          <cell r="CN20">
            <v>0</v>
          </cell>
          <cell r="DJ20">
            <v>0</v>
          </cell>
          <cell r="EF20">
            <v>3575</v>
          </cell>
          <cell r="FB20">
            <v>1114</v>
          </cell>
        </row>
        <row r="21">
          <cell r="Z21">
            <v>3012</v>
          </cell>
          <cell r="AV21">
            <v>0</v>
          </cell>
          <cell r="BR21">
            <v>36</v>
          </cell>
          <cell r="CN21">
            <v>0</v>
          </cell>
          <cell r="DJ21">
            <v>0</v>
          </cell>
          <cell r="EF21">
            <v>0</v>
          </cell>
          <cell r="FB21">
            <v>763</v>
          </cell>
        </row>
        <row r="22">
          <cell r="Z22">
            <v>0</v>
          </cell>
          <cell r="AV22">
            <v>125</v>
          </cell>
          <cell r="BR22">
            <v>0</v>
          </cell>
          <cell r="CN22">
            <v>0</v>
          </cell>
          <cell r="DJ22">
            <v>0</v>
          </cell>
          <cell r="EF22">
            <v>0</v>
          </cell>
          <cell r="FB22">
            <v>0</v>
          </cell>
        </row>
        <row r="23">
          <cell r="Z23">
            <v>720</v>
          </cell>
          <cell r="AV23">
            <v>0</v>
          </cell>
          <cell r="BR23">
            <v>0</v>
          </cell>
          <cell r="CN23">
            <v>0</v>
          </cell>
          <cell r="DJ23">
            <v>0</v>
          </cell>
          <cell r="EF23">
            <v>0</v>
          </cell>
          <cell r="FB23">
            <v>371</v>
          </cell>
        </row>
        <row r="24">
          <cell r="Z24">
            <v>0</v>
          </cell>
          <cell r="AV24">
            <v>0</v>
          </cell>
          <cell r="BR24">
            <v>0</v>
          </cell>
          <cell r="CN24">
            <v>0</v>
          </cell>
          <cell r="DJ24">
            <v>0</v>
          </cell>
          <cell r="EF24">
            <v>0</v>
          </cell>
          <cell r="FB24">
            <v>1109</v>
          </cell>
        </row>
        <row r="25">
          <cell r="Z25">
            <v>0</v>
          </cell>
          <cell r="AV25">
            <v>257</v>
          </cell>
          <cell r="BR25">
            <v>0</v>
          </cell>
          <cell r="CN25">
            <v>0</v>
          </cell>
          <cell r="DJ25">
            <v>0</v>
          </cell>
          <cell r="EF25">
            <v>85</v>
          </cell>
          <cell r="FB25">
            <v>504</v>
          </cell>
        </row>
        <row r="26">
          <cell r="Z26">
            <v>317</v>
          </cell>
          <cell r="AV26">
            <v>0</v>
          </cell>
          <cell r="BR26">
            <v>0</v>
          </cell>
          <cell r="CN26">
            <v>0</v>
          </cell>
          <cell r="DJ26">
            <v>0</v>
          </cell>
          <cell r="EF26">
            <v>0</v>
          </cell>
          <cell r="FB26">
            <v>1271</v>
          </cell>
        </row>
        <row r="27">
          <cell r="Z27">
            <v>0</v>
          </cell>
          <cell r="AV27">
            <v>0</v>
          </cell>
          <cell r="BR27">
            <v>0</v>
          </cell>
          <cell r="CN27">
            <v>0</v>
          </cell>
          <cell r="DJ27">
            <v>0</v>
          </cell>
          <cell r="EF27">
            <v>0</v>
          </cell>
          <cell r="FB27">
            <v>0</v>
          </cell>
        </row>
        <row r="28">
          <cell r="Z28">
            <v>104</v>
          </cell>
          <cell r="AV28">
            <v>158</v>
          </cell>
          <cell r="BR28">
            <v>0</v>
          </cell>
          <cell r="CN28">
            <v>0</v>
          </cell>
          <cell r="DJ28">
            <v>0</v>
          </cell>
          <cell r="EF28">
            <v>0</v>
          </cell>
          <cell r="FB28">
            <v>667</v>
          </cell>
        </row>
        <row r="29">
          <cell r="Z29">
            <v>1115</v>
          </cell>
          <cell r="AV29">
            <v>0</v>
          </cell>
          <cell r="BR29">
            <v>0</v>
          </cell>
          <cell r="CN29">
            <v>0</v>
          </cell>
          <cell r="DJ29">
            <v>0</v>
          </cell>
          <cell r="EF29">
            <v>0</v>
          </cell>
          <cell r="FB29">
            <v>948</v>
          </cell>
        </row>
        <row r="30">
          <cell r="Z30">
            <v>853</v>
          </cell>
          <cell r="AV30">
            <v>0</v>
          </cell>
          <cell r="BR30">
            <v>0</v>
          </cell>
          <cell r="CN30">
            <v>0</v>
          </cell>
          <cell r="DJ30">
            <v>0</v>
          </cell>
          <cell r="EF30">
            <v>0</v>
          </cell>
          <cell r="FB30">
            <v>579</v>
          </cell>
        </row>
        <row r="31">
          <cell r="Z31">
            <v>116</v>
          </cell>
          <cell r="AV31">
            <v>183</v>
          </cell>
          <cell r="BR31">
            <v>0</v>
          </cell>
          <cell r="CN31">
            <v>0</v>
          </cell>
          <cell r="DJ31">
            <v>0</v>
          </cell>
          <cell r="EF31">
            <v>0</v>
          </cell>
          <cell r="FB31">
            <v>42</v>
          </cell>
        </row>
        <row r="32">
          <cell r="Z32">
            <v>0</v>
          </cell>
          <cell r="AV32">
            <v>170</v>
          </cell>
          <cell r="BR32">
            <v>36</v>
          </cell>
          <cell r="CN32">
            <v>0</v>
          </cell>
          <cell r="DJ32">
            <v>0</v>
          </cell>
          <cell r="EF32">
            <v>0</v>
          </cell>
          <cell r="FB32">
            <v>398</v>
          </cell>
        </row>
        <row r="33">
          <cell r="Z33">
            <v>23</v>
          </cell>
          <cell r="AV33">
            <v>55</v>
          </cell>
          <cell r="BR33">
            <v>0</v>
          </cell>
          <cell r="CN33">
            <v>0</v>
          </cell>
          <cell r="DJ33">
            <v>0</v>
          </cell>
          <cell r="EF33">
            <v>0</v>
          </cell>
          <cell r="FB33">
            <v>0</v>
          </cell>
        </row>
        <row r="34">
          <cell r="Z34">
            <v>260</v>
          </cell>
          <cell r="AV34">
            <v>98</v>
          </cell>
          <cell r="BR34">
            <v>0</v>
          </cell>
          <cell r="CN34">
            <v>0</v>
          </cell>
          <cell r="DJ34">
            <v>0</v>
          </cell>
          <cell r="EF34">
            <v>0</v>
          </cell>
          <cell r="FB34">
            <v>219</v>
          </cell>
        </row>
        <row r="35">
          <cell r="Z35">
            <v>119</v>
          </cell>
          <cell r="AV35">
            <v>55</v>
          </cell>
          <cell r="BR35">
            <v>32</v>
          </cell>
          <cell r="CN35">
            <v>0</v>
          </cell>
          <cell r="DJ35">
            <v>0</v>
          </cell>
          <cell r="EF35">
            <v>0</v>
          </cell>
          <cell r="FB35">
            <v>38</v>
          </cell>
        </row>
        <row r="36">
          <cell r="Z36">
            <v>254</v>
          </cell>
          <cell r="AV36">
            <v>0</v>
          </cell>
          <cell r="BR36">
            <v>0</v>
          </cell>
          <cell r="CN36">
            <v>0</v>
          </cell>
          <cell r="DJ36">
            <v>0</v>
          </cell>
          <cell r="EF36">
            <v>0</v>
          </cell>
          <cell r="FB36">
            <v>0</v>
          </cell>
        </row>
        <row r="37">
          <cell r="Z37">
            <v>227</v>
          </cell>
          <cell r="AV37">
            <v>0</v>
          </cell>
          <cell r="BR37">
            <v>0</v>
          </cell>
          <cell r="CN37">
            <v>0</v>
          </cell>
          <cell r="DJ37">
            <v>0</v>
          </cell>
          <cell r="EF37">
            <v>0</v>
          </cell>
          <cell r="FB37">
            <v>486</v>
          </cell>
        </row>
        <row r="38">
          <cell r="Z38">
            <v>0</v>
          </cell>
          <cell r="AV38">
            <v>0</v>
          </cell>
          <cell r="BR38">
            <v>0</v>
          </cell>
          <cell r="CN38">
            <v>0</v>
          </cell>
          <cell r="DJ38">
            <v>0</v>
          </cell>
          <cell r="EF38">
            <v>0</v>
          </cell>
          <cell r="FB38">
            <v>0</v>
          </cell>
        </row>
        <row r="39">
          <cell r="Z39">
            <v>0</v>
          </cell>
          <cell r="AV39">
            <v>0</v>
          </cell>
          <cell r="BR39">
            <v>0</v>
          </cell>
          <cell r="CN39">
            <v>0</v>
          </cell>
          <cell r="DJ39">
            <v>0</v>
          </cell>
          <cell r="EF39">
            <v>0</v>
          </cell>
          <cell r="FB39">
            <v>0</v>
          </cell>
        </row>
        <row r="40">
          <cell r="Z40">
            <v>271</v>
          </cell>
          <cell r="AV40">
            <v>0</v>
          </cell>
          <cell r="BR40">
            <v>0</v>
          </cell>
          <cell r="CN40">
            <v>0</v>
          </cell>
          <cell r="DJ40">
            <v>0</v>
          </cell>
          <cell r="EF40">
            <v>34</v>
          </cell>
          <cell r="FB40">
            <v>498</v>
          </cell>
        </row>
        <row r="41">
          <cell r="Z41">
            <v>229</v>
          </cell>
          <cell r="AV41">
            <v>0</v>
          </cell>
          <cell r="BR41">
            <v>0</v>
          </cell>
          <cell r="CN41">
            <v>0</v>
          </cell>
          <cell r="DJ41">
            <v>0</v>
          </cell>
          <cell r="EF41">
            <v>1</v>
          </cell>
          <cell r="FB41">
            <v>61</v>
          </cell>
        </row>
        <row r="42">
          <cell r="Z42">
            <v>14</v>
          </cell>
          <cell r="AV42">
            <v>0</v>
          </cell>
          <cell r="BR42">
            <v>0</v>
          </cell>
          <cell r="CN42">
            <v>0</v>
          </cell>
          <cell r="DJ42">
            <v>0</v>
          </cell>
          <cell r="EF42">
            <v>0</v>
          </cell>
          <cell r="FB42">
            <v>42</v>
          </cell>
        </row>
        <row r="43">
          <cell r="Z43">
            <v>224</v>
          </cell>
          <cell r="AV43">
            <v>0</v>
          </cell>
          <cell r="BR43">
            <v>0</v>
          </cell>
          <cell r="CN43">
            <v>0</v>
          </cell>
          <cell r="DJ43">
            <v>0</v>
          </cell>
          <cell r="EF43">
            <v>1</v>
          </cell>
          <cell r="FB43">
            <v>117</v>
          </cell>
        </row>
        <row r="44">
          <cell r="Z44">
            <v>70</v>
          </cell>
          <cell r="AV44">
            <v>0</v>
          </cell>
          <cell r="BR44">
            <v>0</v>
          </cell>
          <cell r="CN44">
            <v>0</v>
          </cell>
          <cell r="DJ44">
            <v>0</v>
          </cell>
          <cell r="EF44">
            <v>0</v>
          </cell>
          <cell r="FB44">
            <v>37</v>
          </cell>
        </row>
        <row r="45">
          <cell r="Z45">
            <v>229</v>
          </cell>
          <cell r="AV45">
            <v>0</v>
          </cell>
          <cell r="BR45">
            <v>0</v>
          </cell>
          <cell r="CN45">
            <v>0</v>
          </cell>
          <cell r="DJ45">
            <v>0</v>
          </cell>
          <cell r="EF45">
            <v>0</v>
          </cell>
          <cell r="FB45">
            <v>101</v>
          </cell>
        </row>
        <row r="46">
          <cell r="Z46">
            <v>169</v>
          </cell>
          <cell r="AV46">
            <v>0</v>
          </cell>
          <cell r="BR46">
            <v>0</v>
          </cell>
          <cell r="CN46">
            <v>0</v>
          </cell>
          <cell r="DJ46">
            <v>0</v>
          </cell>
          <cell r="EF46">
            <v>0</v>
          </cell>
          <cell r="FB46">
            <v>64</v>
          </cell>
        </row>
        <row r="47">
          <cell r="Z47">
            <v>35</v>
          </cell>
          <cell r="AV47">
            <v>0</v>
          </cell>
          <cell r="BR47">
            <v>0</v>
          </cell>
          <cell r="CN47">
            <v>0</v>
          </cell>
          <cell r="DJ47">
            <v>0</v>
          </cell>
          <cell r="EF47">
            <v>0</v>
          </cell>
          <cell r="FB47">
            <v>44</v>
          </cell>
        </row>
        <row r="48">
          <cell r="Z48">
            <v>392</v>
          </cell>
          <cell r="AV48">
            <v>0</v>
          </cell>
          <cell r="BR48">
            <v>0</v>
          </cell>
          <cell r="CN48">
            <v>0</v>
          </cell>
          <cell r="DJ48">
            <v>0</v>
          </cell>
          <cell r="EF48">
            <v>0</v>
          </cell>
          <cell r="FB48">
            <v>147</v>
          </cell>
        </row>
        <row r="49">
          <cell r="Z49">
            <v>0</v>
          </cell>
          <cell r="AV49">
            <v>0</v>
          </cell>
          <cell r="BR49">
            <v>0</v>
          </cell>
          <cell r="CN49">
            <v>0</v>
          </cell>
          <cell r="DJ49">
            <v>0</v>
          </cell>
          <cell r="EF49">
            <v>24</v>
          </cell>
          <cell r="FB49">
            <v>134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9"/>
  <sheetViews>
    <sheetView zoomScaleNormal="100" workbookViewId="0">
      <pane xSplit="3" ySplit="6" topLeftCell="D34" activePane="bottomRight" state="frozen"/>
      <selection activeCell="C52" sqref="C52"/>
      <selection pane="topRight" activeCell="C52" sqref="C52"/>
      <selection pane="bottomLeft" activeCell="C52" sqref="C52"/>
      <selection pane="bottomRight"/>
    </sheetView>
  </sheetViews>
  <sheetFormatPr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256" width="9" style="3"/>
    <col min="257" max="257" width="10.77734375" style="3" customWidth="1"/>
    <col min="258" max="258" width="8.77734375" style="3" customWidth="1"/>
    <col min="259" max="259" width="12.6640625" style="3" customWidth="1"/>
    <col min="260" max="263" width="11.77734375" style="3" customWidth="1"/>
    <col min="264" max="292" width="10.6640625" style="3" customWidth="1"/>
    <col min="293" max="294" width="15.44140625" style="3" customWidth="1"/>
    <col min="295" max="298" width="10.6640625" style="3" customWidth="1"/>
    <col min="299" max="512" width="9" style="3"/>
    <col min="513" max="513" width="10.77734375" style="3" customWidth="1"/>
    <col min="514" max="514" width="8.77734375" style="3" customWidth="1"/>
    <col min="515" max="515" width="12.6640625" style="3" customWidth="1"/>
    <col min="516" max="519" width="11.77734375" style="3" customWidth="1"/>
    <col min="520" max="548" width="10.6640625" style="3" customWidth="1"/>
    <col min="549" max="550" width="15.44140625" style="3" customWidth="1"/>
    <col min="551" max="554" width="10.6640625" style="3" customWidth="1"/>
    <col min="555" max="768" width="9" style="3"/>
    <col min="769" max="769" width="10.77734375" style="3" customWidth="1"/>
    <col min="770" max="770" width="8.77734375" style="3" customWidth="1"/>
    <col min="771" max="771" width="12.6640625" style="3" customWidth="1"/>
    <col min="772" max="775" width="11.77734375" style="3" customWidth="1"/>
    <col min="776" max="804" width="10.6640625" style="3" customWidth="1"/>
    <col min="805" max="806" width="15.44140625" style="3" customWidth="1"/>
    <col min="807" max="810" width="10.6640625" style="3" customWidth="1"/>
    <col min="811" max="1024" width="9" style="3"/>
    <col min="1025" max="1025" width="10.77734375" style="3" customWidth="1"/>
    <col min="1026" max="1026" width="8.77734375" style="3" customWidth="1"/>
    <col min="1027" max="1027" width="12.6640625" style="3" customWidth="1"/>
    <col min="1028" max="1031" width="11.77734375" style="3" customWidth="1"/>
    <col min="1032" max="1060" width="10.6640625" style="3" customWidth="1"/>
    <col min="1061" max="1062" width="15.44140625" style="3" customWidth="1"/>
    <col min="1063" max="1066" width="10.6640625" style="3" customWidth="1"/>
    <col min="1067" max="1280" width="9" style="3"/>
    <col min="1281" max="1281" width="10.77734375" style="3" customWidth="1"/>
    <col min="1282" max="1282" width="8.77734375" style="3" customWidth="1"/>
    <col min="1283" max="1283" width="12.6640625" style="3" customWidth="1"/>
    <col min="1284" max="1287" width="11.77734375" style="3" customWidth="1"/>
    <col min="1288" max="1316" width="10.6640625" style="3" customWidth="1"/>
    <col min="1317" max="1318" width="15.44140625" style="3" customWidth="1"/>
    <col min="1319" max="1322" width="10.6640625" style="3" customWidth="1"/>
    <col min="1323" max="1536" width="9" style="3"/>
    <col min="1537" max="1537" width="10.77734375" style="3" customWidth="1"/>
    <col min="1538" max="1538" width="8.77734375" style="3" customWidth="1"/>
    <col min="1539" max="1539" width="12.6640625" style="3" customWidth="1"/>
    <col min="1540" max="1543" width="11.77734375" style="3" customWidth="1"/>
    <col min="1544" max="1572" width="10.6640625" style="3" customWidth="1"/>
    <col min="1573" max="1574" width="15.44140625" style="3" customWidth="1"/>
    <col min="1575" max="1578" width="10.6640625" style="3" customWidth="1"/>
    <col min="1579" max="1792" width="9" style="3"/>
    <col min="1793" max="1793" width="10.77734375" style="3" customWidth="1"/>
    <col min="1794" max="1794" width="8.77734375" style="3" customWidth="1"/>
    <col min="1795" max="1795" width="12.6640625" style="3" customWidth="1"/>
    <col min="1796" max="1799" width="11.77734375" style="3" customWidth="1"/>
    <col min="1800" max="1828" width="10.6640625" style="3" customWidth="1"/>
    <col min="1829" max="1830" width="15.44140625" style="3" customWidth="1"/>
    <col min="1831" max="1834" width="10.6640625" style="3" customWidth="1"/>
    <col min="1835" max="2048" width="9" style="3"/>
    <col min="2049" max="2049" width="10.77734375" style="3" customWidth="1"/>
    <col min="2050" max="2050" width="8.77734375" style="3" customWidth="1"/>
    <col min="2051" max="2051" width="12.6640625" style="3" customWidth="1"/>
    <col min="2052" max="2055" width="11.77734375" style="3" customWidth="1"/>
    <col min="2056" max="2084" width="10.6640625" style="3" customWidth="1"/>
    <col min="2085" max="2086" width="15.44140625" style="3" customWidth="1"/>
    <col min="2087" max="2090" width="10.6640625" style="3" customWidth="1"/>
    <col min="2091" max="2304" width="9" style="3"/>
    <col min="2305" max="2305" width="10.77734375" style="3" customWidth="1"/>
    <col min="2306" max="2306" width="8.77734375" style="3" customWidth="1"/>
    <col min="2307" max="2307" width="12.6640625" style="3" customWidth="1"/>
    <col min="2308" max="2311" width="11.77734375" style="3" customWidth="1"/>
    <col min="2312" max="2340" width="10.6640625" style="3" customWidth="1"/>
    <col min="2341" max="2342" width="15.44140625" style="3" customWidth="1"/>
    <col min="2343" max="2346" width="10.6640625" style="3" customWidth="1"/>
    <col min="2347" max="2560" width="9" style="3"/>
    <col min="2561" max="2561" width="10.77734375" style="3" customWidth="1"/>
    <col min="2562" max="2562" width="8.77734375" style="3" customWidth="1"/>
    <col min="2563" max="2563" width="12.6640625" style="3" customWidth="1"/>
    <col min="2564" max="2567" width="11.77734375" style="3" customWidth="1"/>
    <col min="2568" max="2596" width="10.6640625" style="3" customWidth="1"/>
    <col min="2597" max="2598" width="15.44140625" style="3" customWidth="1"/>
    <col min="2599" max="2602" width="10.6640625" style="3" customWidth="1"/>
    <col min="2603" max="2816" width="9" style="3"/>
    <col min="2817" max="2817" width="10.77734375" style="3" customWidth="1"/>
    <col min="2818" max="2818" width="8.77734375" style="3" customWidth="1"/>
    <col min="2819" max="2819" width="12.6640625" style="3" customWidth="1"/>
    <col min="2820" max="2823" width="11.77734375" style="3" customWidth="1"/>
    <col min="2824" max="2852" width="10.6640625" style="3" customWidth="1"/>
    <col min="2853" max="2854" width="15.44140625" style="3" customWidth="1"/>
    <col min="2855" max="2858" width="10.6640625" style="3" customWidth="1"/>
    <col min="2859" max="3072" width="9" style="3"/>
    <col min="3073" max="3073" width="10.77734375" style="3" customWidth="1"/>
    <col min="3074" max="3074" width="8.77734375" style="3" customWidth="1"/>
    <col min="3075" max="3075" width="12.6640625" style="3" customWidth="1"/>
    <col min="3076" max="3079" width="11.77734375" style="3" customWidth="1"/>
    <col min="3080" max="3108" width="10.6640625" style="3" customWidth="1"/>
    <col min="3109" max="3110" width="15.44140625" style="3" customWidth="1"/>
    <col min="3111" max="3114" width="10.6640625" style="3" customWidth="1"/>
    <col min="3115" max="3328" width="9" style="3"/>
    <col min="3329" max="3329" width="10.77734375" style="3" customWidth="1"/>
    <col min="3330" max="3330" width="8.77734375" style="3" customWidth="1"/>
    <col min="3331" max="3331" width="12.6640625" style="3" customWidth="1"/>
    <col min="3332" max="3335" width="11.77734375" style="3" customWidth="1"/>
    <col min="3336" max="3364" width="10.6640625" style="3" customWidth="1"/>
    <col min="3365" max="3366" width="15.44140625" style="3" customWidth="1"/>
    <col min="3367" max="3370" width="10.6640625" style="3" customWidth="1"/>
    <col min="3371" max="3584" width="9" style="3"/>
    <col min="3585" max="3585" width="10.77734375" style="3" customWidth="1"/>
    <col min="3586" max="3586" width="8.77734375" style="3" customWidth="1"/>
    <col min="3587" max="3587" width="12.6640625" style="3" customWidth="1"/>
    <col min="3588" max="3591" width="11.77734375" style="3" customWidth="1"/>
    <col min="3592" max="3620" width="10.6640625" style="3" customWidth="1"/>
    <col min="3621" max="3622" width="15.44140625" style="3" customWidth="1"/>
    <col min="3623" max="3626" width="10.6640625" style="3" customWidth="1"/>
    <col min="3627" max="3840" width="9" style="3"/>
    <col min="3841" max="3841" width="10.77734375" style="3" customWidth="1"/>
    <col min="3842" max="3842" width="8.77734375" style="3" customWidth="1"/>
    <col min="3843" max="3843" width="12.6640625" style="3" customWidth="1"/>
    <col min="3844" max="3847" width="11.77734375" style="3" customWidth="1"/>
    <col min="3848" max="3876" width="10.6640625" style="3" customWidth="1"/>
    <col min="3877" max="3878" width="15.44140625" style="3" customWidth="1"/>
    <col min="3879" max="3882" width="10.6640625" style="3" customWidth="1"/>
    <col min="3883" max="4096" width="9" style="3"/>
    <col min="4097" max="4097" width="10.77734375" style="3" customWidth="1"/>
    <col min="4098" max="4098" width="8.77734375" style="3" customWidth="1"/>
    <col min="4099" max="4099" width="12.6640625" style="3" customWidth="1"/>
    <col min="4100" max="4103" width="11.77734375" style="3" customWidth="1"/>
    <col min="4104" max="4132" width="10.6640625" style="3" customWidth="1"/>
    <col min="4133" max="4134" width="15.44140625" style="3" customWidth="1"/>
    <col min="4135" max="4138" width="10.6640625" style="3" customWidth="1"/>
    <col min="4139" max="4352" width="9" style="3"/>
    <col min="4353" max="4353" width="10.77734375" style="3" customWidth="1"/>
    <col min="4354" max="4354" width="8.77734375" style="3" customWidth="1"/>
    <col min="4355" max="4355" width="12.6640625" style="3" customWidth="1"/>
    <col min="4356" max="4359" width="11.77734375" style="3" customWidth="1"/>
    <col min="4360" max="4388" width="10.6640625" style="3" customWidth="1"/>
    <col min="4389" max="4390" width="15.44140625" style="3" customWidth="1"/>
    <col min="4391" max="4394" width="10.6640625" style="3" customWidth="1"/>
    <col min="4395" max="4608" width="9" style="3"/>
    <col min="4609" max="4609" width="10.77734375" style="3" customWidth="1"/>
    <col min="4610" max="4610" width="8.77734375" style="3" customWidth="1"/>
    <col min="4611" max="4611" width="12.6640625" style="3" customWidth="1"/>
    <col min="4612" max="4615" width="11.77734375" style="3" customWidth="1"/>
    <col min="4616" max="4644" width="10.6640625" style="3" customWidth="1"/>
    <col min="4645" max="4646" width="15.44140625" style="3" customWidth="1"/>
    <col min="4647" max="4650" width="10.6640625" style="3" customWidth="1"/>
    <col min="4651" max="4864" width="9" style="3"/>
    <col min="4865" max="4865" width="10.77734375" style="3" customWidth="1"/>
    <col min="4866" max="4866" width="8.77734375" style="3" customWidth="1"/>
    <col min="4867" max="4867" width="12.6640625" style="3" customWidth="1"/>
    <col min="4868" max="4871" width="11.77734375" style="3" customWidth="1"/>
    <col min="4872" max="4900" width="10.6640625" style="3" customWidth="1"/>
    <col min="4901" max="4902" width="15.44140625" style="3" customWidth="1"/>
    <col min="4903" max="4906" width="10.6640625" style="3" customWidth="1"/>
    <col min="4907" max="5120" width="9" style="3"/>
    <col min="5121" max="5121" width="10.77734375" style="3" customWidth="1"/>
    <col min="5122" max="5122" width="8.77734375" style="3" customWidth="1"/>
    <col min="5123" max="5123" width="12.6640625" style="3" customWidth="1"/>
    <col min="5124" max="5127" width="11.77734375" style="3" customWidth="1"/>
    <col min="5128" max="5156" width="10.6640625" style="3" customWidth="1"/>
    <col min="5157" max="5158" width="15.44140625" style="3" customWidth="1"/>
    <col min="5159" max="5162" width="10.6640625" style="3" customWidth="1"/>
    <col min="5163" max="5376" width="9" style="3"/>
    <col min="5377" max="5377" width="10.77734375" style="3" customWidth="1"/>
    <col min="5378" max="5378" width="8.77734375" style="3" customWidth="1"/>
    <col min="5379" max="5379" width="12.6640625" style="3" customWidth="1"/>
    <col min="5380" max="5383" width="11.77734375" style="3" customWidth="1"/>
    <col min="5384" max="5412" width="10.6640625" style="3" customWidth="1"/>
    <col min="5413" max="5414" width="15.44140625" style="3" customWidth="1"/>
    <col min="5415" max="5418" width="10.6640625" style="3" customWidth="1"/>
    <col min="5419" max="5632" width="9" style="3"/>
    <col min="5633" max="5633" width="10.77734375" style="3" customWidth="1"/>
    <col min="5634" max="5634" width="8.77734375" style="3" customWidth="1"/>
    <col min="5635" max="5635" width="12.6640625" style="3" customWidth="1"/>
    <col min="5636" max="5639" width="11.77734375" style="3" customWidth="1"/>
    <col min="5640" max="5668" width="10.6640625" style="3" customWidth="1"/>
    <col min="5669" max="5670" width="15.44140625" style="3" customWidth="1"/>
    <col min="5671" max="5674" width="10.6640625" style="3" customWidth="1"/>
    <col min="5675" max="5888" width="9" style="3"/>
    <col min="5889" max="5889" width="10.77734375" style="3" customWidth="1"/>
    <col min="5890" max="5890" width="8.77734375" style="3" customWidth="1"/>
    <col min="5891" max="5891" width="12.6640625" style="3" customWidth="1"/>
    <col min="5892" max="5895" width="11.77734375" style="3" customWidth="1"/>
    <col min="5896" max="5924" width="10.6640625" style="3" customWidth="1"/>
    <col min="5925" max="5926" width="15.44140625" style="3" customWidth="1"/>
    <col min="5927" max="5930" width="10.6640625" style="3" customWidth="1"/>
    <col min="5931" max="6144" width="9" style="3"/>
    <col min="6145" max="6145" width="10.77734375" style="3" customWidth="1"/>
    <col min="6146" max="6146" width="8.77734375" style="3" customWidth="1"/>
    <col min="6147" max="6147" width="12.6640625" style="3" customWidth="1"/>
    <col min="6148" max="6151" width="11.77734375" style="3" customWidth="1"/>
    <col min="6152" max="6180" width="10.6640625" style="3" customWidth="1"/>
    <col min="6181" max="6182" width="15.44140625" style="3" customWidth="1"/>
    <col min="6183" max="6186" width="10.6640625" style="3" customWidth="1"/>
    <col min="6187" max="6400" width="9" style="3"/>
    <col min="6401" max="6401" width="10.77734375" style="3" customWidth="1"/>
    <col min="6402" max="6402" width="8.77734375" style="3" customWidth="1"/>
    <col min="6403" max="6403" width="12.6640625" style="3" customWidth="1"/>
    <col min="6404" max="6407" width="11.77734375" style="3" customWidth="1"/>
    <col min="6408" max="6436" width="10.6640625" style="3" customWidth="1"/>
    <col min="6437" max="6438" width="15.44140625" style="3" customWidth="1"/>
    <col min="6439" max="6442" width="10.6640625" style="3" customWidth="1"/>
    <col min="6443" max="6656" width="9" style="3"/>
    <col min="6657" max="6657" width="10.77734375" style="3" customWidth="1"/>
    <col min="6658" max="6658" width="8.77734375" style="3" customWidth="1"/>
    <col min="6659" max="6659" width="12.6640625" style="3" customWidth="1"/>
    <col min="6660" max="6663" width="11.77734375" style="3" customWidth="1"/>
    <col min="6664" max="6692" width="10.6640625" style="3" customWidth="1"/>
    <col min="6693" max="6694" width="15.44140625" style="3" customWidth="1"/>
    <col min="6695" max="6698" width="10.6640625" style="3" customWidth="1"/>
    <col min="6699" max="6912" width="9" style="3"/>
    <col min="6913" max="6913" width="10.77734375" style="3" customWidth="1"/>
    <col min="6914" max="6914" width="8.77734375" style="3" customWidth="1"/>
    <col min="6915" max="6915" width="12.6640625" style="3" customWidth="1"/>
    <col min="6916" max="6919" width="11.77734375" style="3" customWidth="1"/>
    <col min="6920" max="6948" width="10.6640625" style="3" customWidth="1"/>
    <col min="6949" max="6950" width="15.44140625" style="3" customWidth="1"/>
    <col min="6951" max="6954" width="10.6640625" style="3" customWidth="1"/>
    <col min="6955" max="7168" width="9" style="3"/>
    <col min="7169" max="7169" width="10.77734375" style="3" customWidth="1"/>
    <col min="7170" max="7170" width="8.77734375" style="3" customWidth="1"/>
    <col min="7171" max="7171" width="12.6640625" style="3" customWidth="1"/>
    <col min="7172" max="7175" width="11.77734375" style="3" customWidth="1"/>
    <col min="7176" max="7204" width="10.6640625" style="3" customWidth="1"/>
    <col min="7205" max="7206" width="15.44140625" style="3" customWidth="1"/>
    <col min="7207" max="7210" width="10.6640625" style="3" customWidth="1"/>
    <col min="7211" max="7424" width="9" style="3"/>
    <col min="7425" max="7425" width="10.77734375" style="3" customWidth="1"/>
    <col min="7426" max="7426" width="8.77734375" style="3" customWidth="1"/>
    <col min="7427" max="7427" width="12.6640625" style="3" customWidth="1"/>
    <col min="7428" max="7431" width="11.77734375" style="3" customWidth="1"/>
    <col min="7432" max="7460" width="10.6640625" style="3" customWidth="1"/>
    <col min="7461" max="7462" width="15.44140625" style="3" customWidth="1"/>
    <col min="7463" max="7466" width="10.6640625" style="3" customWidth="1"/>
    <col min="7467" max="7680" width="9" style="3"/>
    <col min="7681" max="7681" width="10.77734375" style="3" customWidth="1"/>
    <col min="7682" max="7682" width="8.77734375" style="3" customWidth="1"/>
    <col min="7683" max="7683" width="12.6640625" style="3" customWidth="1"/>
    <col min="7684" max="7687" width="11.77734375" style="3" customWidth="1"/>
    <col min="7688" max="7716" width="10.6640625" style="3" customWidth="1"/>
    <col min="7717" max="7718" width="15.44140625" style="3" customWidth="1"/>
    <col min="7719" max="7722" width="10.6640625" style="3" customWidth="1"/>
    <col min="7723" max="7936" width="9" style="3"/>
    <col min="7937" max="7937" width="10.77734375" style="3" customWidth="1"/>
    <col min="7938" max="7938" width="8.77734375" style="3" customWidth="1"/>
    <col min="7939" max="7939" width="12.6640625" style="3" customWidth="1"/>
    <col min="7940" max="7943" width="11.77734375" style="3" customWidth="1"/>
    <col min="7944" max="7972" width="10.6640625" style="3" customWidth="1"/>
    <col min="7973" max="7974" width="15.44140625" style="3" customWidth="1"/>
    <col min="7975" max="7978" width="10.6640625" style="3" customWidth="1"/>
    <col min="7979" max="8192" width="9" style="3"/>
    <col min="8193" max="8193" width="10.77734375" style="3" customWidth="1"/>
    <col min="8194" max="8194" width="8.77734375" style="3" customWidth="1"/>
    <col min="8195" max="8195" width="12.6640625" style="3" customWidth="1"/>
    <col min="8196" max="8199" width="11.77734375" style="3" customWidth="1"/>
    <col min="8200" max="8228" width="10.6640625" style="3" customWidth="1"/>
    <col min="8229" max="8230" width="15.44140625" style="3" customWidth="1"/>
    <col min="8231" max="8234" width="10.6640625" style="3" customWidth="1"/>
    <col min="8235" max="8448" width="9" style="3"/>
    <col min="8449" max="8449" width="10.77734375" style="3" customWidth="1"/>
    <col min="8450" max="8450" width="8.77734375" style="3" customWidth="1"/>
    <col min="8451" max="8451" width="12.6640625" style="3" customWidth="1"/>
    <col min="8452" max="8455" width="11.77734375" style="3" customWidth="1"/>
    <col min="8456" max="8484" width="10.6640625" style="3" customWidth="1"/>
    <col min="8485" max="8486" width="15.44140625" style="3" customWidth="1"/>
    <col min="8487" max="8490" width="10.6640625" style="3" customWidth="1"/>
    <col min="8491" max="8704" width="9" style="3"/>
    <col min="8705" max="8705" width="10.77734375" style="3" customWidth="1"/>
    <col min="8706" max="8706" width="8.77734375" style="3" customWidth="1"/>
    <col min="8707" max="8707" width="12.6640625" style="3" customWidth="1"/>
    <col min="8708" max="8711" width="11.77734375" style="3" customWidth="1"/>
    <col min="8712" max="8740" width="10.6640625" style="3" customWidth="1"/>
    <col min="8741" max="8742" width="15.44140625" style="3" customWidth="1"/>
    <col min="8743" max="8746" width="10.6640625" style="3" customWidth="1"/>
    <col min="8747" max="8960" width="9" style="3"/>
    <col min="8961" max="8961" width="10.77734375" style="3" customWidth="1"/>
    <col min="8962" max="8962" width="8.77734375" style="3" customWidth="1"/>
    <col min="8963" max="8963" width="12.6640625" style="3" customWidth="1"/>
    <col min="8964" max="8967" width="11.77734375" style="3" customWidth="1"/>
    <col min="8968" max="8996" width="10.6640625" style="3" customWidth="1"/>
    <col min="8997" max="8998" width="15.44140625" style="3" customWidth="1"/>
    <col min="8999" max="9002" width="10.6640625" style="3" customWidth="1"/>
    <col min="9003" max="9216" width="9" style="3"/>
    <col min="9217" max="9217" width="10.77734375" style="3" customWidth="1"/>
    <col min="9218" max="9218" width="8.77734375" style="3" customWidth="1"/>
    <col min="9219" max="9219" width="12.6640625" style="3" customWidth="1"/>
    <col min="9220" max="9223" width="11.77734375" style="3" customWidth="1"/>
    <col min="9224" max="9252" width="10.6640625" style="3" customWidth="1"/>
    <col min="9253" max="9254" width="15.44140625" style="3" customWidth="1"/>
    <col min="9255" max="9258" width="10.6640625" style="3" customWidth="1"/>
    <col min="9259" max="9472" width="9" style="3"/>
    <col min="9473" max="9473" width="10.77734375" style="3" customWidth="1"/>
    <col min="9474" max="9474" width="8.77734375" style="3" customWidth="1"/>
    <col min="9475" max="9475" width="12.6640625" style="3" customWidth="1"/>
    <col min="9476" max="9479" width="11.77734375" style="3" customWidth="1"/>
    <col min="9480" max="9508" width="10.6640625" style="3" customWidth="1"/>
    <col min="9509" max="9510" width="15.44140625" style="3" customWidth="1"/>
    <col min="9511" max="9514" width="10.6640625" style="3" customWidth="1"/>
    <col min="9515" max="9728" width="9" style="3"/>
    <col min="9729" max="9729" width="10.77734375" style="3" customWidth="1"/>
    <col min="9730" max="9730" width="8.77734375" style="3" customWidth="1"/>
    <col min="9731" max="9731" width="12.6640625" style="3" customWidth="1"/>
    <col min="9732" max="9735" width="11.77734375" style="3" customWidth="1"/>
    <col min="9736" max="9764" width="10.6640625" style="3" customWidth="1"/>
    <col min="9765" max="9766" width="15.44140625" style="3" customWidth="1"/>
    <col min="9767" max="9770" width="10.6640625" style="3" customWidth="1"/>
    <col min="9771" max="9984" width="9" style="3"/>
    <col min="9985" max="9985" width="10.77734375" style="3" customWidth="1"/>
    <col min="9986" max="9986" width="8.77734375" style="3" customWidth="1"/>
    <col min="9987" max="9987" width="12.6640625" style="3" customWidth="1"/>
    <col min="9988" max="9991" width="11.77734375" style="3" customWidth="1"/>
    <col min="9992" max="10020" width="10.6640625" style="3" customWidth="1"/>
    <col min="10021" max="10022" width="15.44140625" style="3" customWidth="1"/>
    <col min="10023" max="10026" width="10.6640625" style="3" customWidth="1"/>
    <col min="10027" max="10240" width="9" style="3"/>
    <col min="10241" max="10241" width="10.77734375" style="3" customWidth="1"/>
    <col min="10242" max="10242" width="8.77734375" style="3" customWidth="1"/>
    <col min="10243" max="10243" width="12.6640625" style="3" customWidth="1"/>
    <col min="10244" max="10247" width="11.77734375" style="3" customWidth="1"/>
    <col min="10248" max="10276" width="10.6640625" style="3" customWidth="1"/>
    <col min="10277" max="10278" width="15.44140625" style="3" customWidth="1"/>
    <col min="10279" max="10282" width="10.6640625" style="3" customWidth="1"/>
    <col min="10283" max="10496" width="9" style="3"/>
    <col min="10497" max="10497" width="10.77734375" style="3" customWidth="1"/>
    <col min="10498" max="10498" width="8.77734375" style="3" customWidth="1"/>
    <col min="10499" max="10499" width="12.6640625" style="3" customWidth="1"/>
    <col min="10500" max="10503" width="11.77734375" style="3" customWidth="1"/>
    <col min="10504" max="10532" width="10.6640625" style="3" customWidth="1"/>
    <col min="10533" max="10534" width="15.44140625" style="3" customWidth="1"/>
    <col min="10535" max="10538" width="10.6640625" style="3" customWidth="1"/>
    <col min="10539" max="10752" width="9" style="3"/>
    <col min="10753" max="10753" width="10.77734375" style="3" customWidth="1"/>
    <col min="10754" max="10754" width="8.77734375" style="3" customWidth="1"/>
    <col min="10755" max="10755" width="12.6640625" style="3" customWidth="1"/>
    <col min="10756" max="10759" width="11.77734375" style="3" customWidth="1"/>
    <col min="10760" max="10788" width="10.6640625" style="3" customWidth="1"/>
    <col min="10789" max="10790" width="15.44140625" style="3" customWidth="1"/>
    <col min="10791" max="10794" width="10.6640625" style="3" customWidth="1"/>
    <col min="10795" max="11008" width="9" style="3"/>
    <col min="11009" max="11009" width="10.77734375" style="3" customWidth="1"/>
    <col min="11010" max="11010" width="8.77734375" style="3" customWidth="1"/>
    <col min="11011" max="11011" width="12.6640625" style="3" customWidth="1"/>
    <col min="11012" max="11015" width="11.77734375" style="3" customWidth="1"/>
    <col min="11016" max="11044" width="10.6640625" style="3" customWidth="1"/>
    <col min="11045" max="11046" width="15.44140625" style="3" customWidth="1"/>
    <col min="11047" max="11050" width="10.6640625" style="3" customWidth="1"/>
    <col min="11051" max="11264" width="9" style="3"/>
    <col min="11265" max="11265" width="10.77734375" style="3" customWidth="1"/>
    <col min="11266" max="11266" width="8.77734375" style="3" customWidth="1"/>
    <col min="11267" max="11267" width="12.6640625" style="3" customWidth="1"/>
    <col min="11268" max="11271" width="11.77734375" style="3" customWidth="1"/>
    <col min="11272" max="11300" width="10.6640625" style="3" customWidth="1"/>
    <col min="11301" max="11302" width="15.44140625" style="3" customWidth="1"/>
    <col min="11303" max="11306" width="10.6640625" style="3" customWidth="1"/>
    <col min="11307" max="11520" width="9" style="3"/>
    <col min="11521" max="11521" width="10.77734375" style="3" customWidth="1"/>
    <col min="11522" max="11522" width="8.77734375" style="3" customWidth="1"/>
    <col min="11523" max="11523" width="12.6640625" style="3" customWidth="1"/>
    <col min="11524" max="11527" width="11.77734375" style="3" customWidth="1"/>
    <col min="11528" max="11556" width="10.6640625" style="3" customWidth="1"/>
    <col min="11557" max="11558" width="15.44140625" style="3" customWidth="1"/>
    <col min="11559" max="11562" width="10.6640625" style="3" customWidth="1"/>
    <col min="11563" max="11776" width="9" style="3"/>
    <col min="11777" max="11777" width="10.77734375" style="3" customWidth="1"/>
    <col min="11778" max="11778" width="8.77734375" style="3" customWidth="1"/>
    <col min="11779" max="11779" width="12.6640625" style="3" customWidth="1"/>
    <col min="11780" max="11783" width="11.77734375" style="3" customWidth="1"/>
    <col min="11784" max="11812" width="10.6640625" style="3" customWidth="1"/>
    <col min="11813" max="11814" width="15.44140625" style="3" customWidth="1"/>
    <col min="11815" max="11818" width="10.6640625" style="3" customWidth="1"/>
    <col min="11819" max="12032" width="9" style="3"/>
    <col min="12033" max="12033" width="10.77734375" style="3" customWidth="1"/>
    <col min="12034" max="12034" width="8.77734375" style="3" customWidth="1"/>
    <col min="12035" max="12035" width="12.6640625" style="3" customWidth="1"/>
    <col min="12036" max="12039" width="11.77734375" style="3" customWidth="1"/>
    <col min="12040" max="12068" width="10.6640625" style="3" customWidth="1"/>
    <col min="12069" max="12070" width="15.44140625" style="3" customWidth="1"/>
    <col min="12071" max="12074" width="10.6640625" style="3" customWidth="1"/>
    <col min="12075" max="12288" width="9" style="3"/>
    <col min="12289" max="12289" width="10.77734375" style="3" customWidth="1"/>
    <col min="12290" max="12290" width="8.77734375" style="3" customWidth="1"/>
    <col min="12291" max="12291" width="12.6640625" style="3" customWidth="1"/>
    <col min="12292" max="12295" width="11.77734375" style="3" customWidth="1"/>
    <col min="12296" max="12324" width="10.6640625" style="3" customWidth="1"/>
    <col min="12325" max="12326" width="15.44140625" style="3" customWidth="1"/>
    <col min="12327" max="12330" width="10.6640625" style="3" customWidth="1"/>
    <col min="12331" max="12544" width="9" style="3"/>
    <col min="12545" max="12545" width="10.77734375" style="3" customWidth="1"/>
    <col min="12546" max="12546" width="8.77734375" style="3" customWidth="1"/>
    <col min="12547" max="12547" width="12.6640625" style="3" customWidth="1"/>
    <col min="12548" max="12551" width="11.77734375" style="3" customWidth="1"/>
    <col min="12552" max="12580" width="10.6640625" style="3" customWidth="1"/>
    <col min="12581" max="12582" width="15.44140625" style="3" customWidth="1"/>
    <col min="12583" max="12586" width="10.6640625" style="3" customWidth="1"/>
    <col min="12587" max="12800" width="9" style="3"/>
    <col min="12801" max="12801" width="10.77734375" style="3" customWidth="1"/>
    <col min="12802" max="12802" width="8.77734375" style="3" customWidth="1"/>
    <col min="12803" max="12803" width="12.6640625" style="3" customWidth="1"/>
    <col min="12804" max="12807" width="11.77734375" style="3" customWidth="1"/>
    <col min="12808" max="12836" width="10.6640625" style="3" customWidth="1"/>
    <col min="12837" max="12838" width="15.44140625" style="3" customWidth="1"/>
    <col min="12839" max="12842" width="10.6640625" style="3" customWidth="1"/>
    <col min="12843" max="13056" width="9" style="3"/>
    <col min="13057" max="13057" width="10.77734375" style="3" customWidth="1"/>
    <col min="13058" max="13058" width="8.77734375" style="3" customWidth="1"/>
    <col min="13059" max="13059" width="12.6640625" style="3" customWidth="1"/>
    <col min="13060" max="13063" width="11.77734375" style="3" customWidth="1"/>
    <col min="13064" max="13092" width="10.6640625" style="3" customWidth="1"/>
    <col min="13093" max="13094" width="15.44140625" style="3" customWidth="1"/>
    <col min="13095" max="13098" width="10.6640625" style="3" customWidth="1"/>
    <col min="13099" max="13312" width="9" style="3"/>
    <col min="13313" max="13313" width="10.77734375" style="3" customWidth="1"/>
    <col min="13314" max="13314" width="8.77734375" style="3" customWidth="1"/>
    <col min="13315" max="13315" width="12.6640625" style="3" customWidth="1"/>
    <col min="13316" max="13319" width="11.77734375" style="3" customWidth="1"/>
    <col min="13320" max="13348" width="10.6640625" style="3" customWidth="1"/>
    <col min="13349" max="13350" width="15.44140625" style="3" customWidth="1"/>
    <col min="13351" max="13354" width="10.6640625" style="3" customWidth="1"/>
    <col min="13355" max="13568" width="9" style="3"/>
    <col min="13569" max="13569" width="10.77734375" style="3" customWidth="1"/>
    <col min="13570" max="13570" width="8.77734375" style="3" customWidth="1"/>
    <col min="13571" max="13571" width="12.6640625" style="3" customWidth="1"/>
    <col min="13572" max="13575" width="11.77734375" style="3" customWidth="1"/>
    <col min="13576" max="13604" width="10.6640625" style="3" customWidth="1"/>
    <col min="13605" max="13606" width="15.44140625" style="3" customWidth="1"/>
    <col min="13607" max="13610" width="10.6640625" style="3" customWidth="1"/>
    <col min="13611" max="13824" width="9" style="3"/>
    <col min="13825" max="13825" width="10.77734375" style="3" customWidth="1"/>
    <col min="13826" max="13826" width="8.77734375" style="3" customWidth="1"/>
    <col min="13827" max="13827" width="12.6640625" style="3" customWidth="1"/>
    <col min="13828" max="13831" width="11.77734375" style="3" customWidth="1"/>
    <col min="13832" max="13860" width="10.6640625" style="3" customWidth="1"/>
    <col min="13861" max="13862" width="15.44140625" style="3" customWidth="1"/>
    <col min="13863" max="13866" width="10.6640625" style="3" customWidth="1"/>
    <col min="13867" max="14080" width="9" style="3"/>
    <col min="14081" max="14081" width="10.77734375" style="3" customWidth="1"/>
    <col min="14082" max="14082" width="8.77734375" style="3" customWidth="1"/>
    <col min="14083" max="14083" width="12.6640625" style="3" customWidth="1"/>
    <col min="14084" max="14087" width="11.77734375" style="3" customWidth="1"/>
    <col min="14088" max="14116" width="10.6640625" style="3" customWidth="1"/>
    <col min="14117" max="14118" width="15.44140625" style="3" customWidth="1"/>
    <col min="14119" max="14122" width="10.6640625" style="3" customWidth="1"/>
    <col min="14123" max="14336" width="9" style="3"/>
    <col min="14337" max="14337" width="10.77734375" style="3" customWidth="1"/>
    <col min="14338" max="14338" width="8.77734375" style="3" customWidth="1"/>
    <col min="14339" max="14339" width="12.6640625" style="3" customWidth="1"/>
    <col min="14340" max="14343" width="11.77734375" style="3" customWidth="1"/>
    <col min="14344" max="14372" width="10.6640625" style="3" customWidth="1"/>
    <col min="14373" max="14374" width="15.44140625" style="3" customWidth="1"/>
    <col min="14375" max="14378" width="10.6640625" style="3" customWidth="1"/>
    <col min="14379" max="14592" width="9" style="3"/>
    <col min="14593" max="14593" width="10.77734375" style="3" customWidth="1"/>
    <col min="14594" max="14594" width="8.77734375" style="3" customWidth="1"/>
    <col min="14595" max="14595" width="12.6640625" style="3" customWidth="1"/>
    <col min="14596" max="14599" width="11.77734375" style="3" customWidth="1"/>
    <col min="14600" max="14628" width="10.6640625" style="3" customWidth="1"/>
    <col min="14629" max="14630" width="15.44140625" style="3" customWidth="1"/>
    <col min="14631" max="14634" width="10.6640625" style="3" customWidth="1"/>
    <col min="14635" max="14848" width="9" style="3"/>
    <col min="14849" max="14849" width="10.77734375" style="3" customWidth="1"/>
    <col min="14850" max="14850" width="8.77734375" style="3" customWidth="1"/>
    <col min="14851" max="14851" width="12.6640625" style="3" customWidth="1"/>
    <col min="14852" max="14855" width="11.77734375" style="3" customWidth="1"/>
    <col min="14856" max="14884" width="10.6640625" style="3" customWidth="1"/>
    <col min="14885" max="14886" width="15.44140625" style="3" customWidth="1"/>
    <col min="14887" max="14890" width="10.6640625" style="3" customWidth="1"/>
    <col min="14891" max="15104" width="9" style="3"/>
    <col min="15105" max="15105" width="10.77734375" style="3" customWidth="1"/>
    <col min="15106" max="15106" width="8.77734375" style="3" customWidth="1"/>
    <col min="15107" max="15107" width="12.6640625" style="3" customWidth="1"/>
    <col min="15108" max="15111" width="11.77734375" style="3" customWidth="1"/>
    <col min="15112" max="15140" width="10.6640625" style="3" customWidth="1"/>
    <col min="15141" max="15142" width="15.44140625" style="3" customWidth="1"/>
    <col min="15143" max="15146" width="10.6640625" style="3" customWidth="1"/>
    <col min="15147" max="15360" width="9" style="3"/>
    <col min="15361" max="15361" width="10.77734375" style="3" customWidth="1"/>
    <col min="15362" max="15362" width="8.77734375" style="3" customWidth="1"/>
    <col min="15363" max="15363" width="12.6640625" style="3" customWidth="1"/>
    <col min="15364" max="15367" width="11.77734375" style="3" customWidth="1"/>
    <col min="15368" max="15396" width="10.6640625" style="3" customWidth="1"/>
    <col min="15397" max="15398" width="15.44140625" style="3" customWidth="1"/>
    <col min="15399" max="15402" width="10.6640625" style="3" customWidth="1"/>
    <col min="15403" max="15616" width="9" style="3"/>
    <col min="15617" max="15617" width="10.77734375" style="3" customWidth="1"/>
    <col min="15618" max="15618" width="8.77734375" style="3" customWidth="1"/>
    <col min="15619" max="15619" width="12.6640625" style="3" customWidth="1"/>
    <col min="15620" max="15623" width="11.77734375" style="3" customWidth="1"/>
    <col min="15624" max="15652" width="10.6640625" style="3" customWidth="1"/>
    <col min="15653" max="15654" width="15.44140625" style="3" customWidth="1"/>
    <col min="15655" max="15658" width="10.6640625" style="3" customWidth="1"/>
    <col min="15659" max="15872" width="9" style="3"/>
    <col min="15873" max="15873" width="10.77734375" style="3" customWidth="1"/>
    <col min="15874" max="15874" width="8.77734375" style="3" customWidth="1"/>
    <col min="15875" max="15875" width="12.6640625" style="3" customWidth="1"/>
    <col min="15876" max="15879" width="11.77734375" style="3" customWidth="1"/>
    <col min="15880" max="15908" width="10.6640625" style="3" customWidth="1"/>
    <col min="15909" max="15910" width="15.44140625" style="3" customWidth="1"/>
    <col min="15911" max="15914" width="10.6640625" style="3" customWidth="1"/>
    <col min="15915" max="16128" width="9" style="3"/>
    <col min="16129" max="16129" width="10.77734375" style="3" customWidth="1"/>
    <col min="16130" max="16130" width="8.77734375" style="3" customWidth="1"/>
    <col min="16131" max="16131" width="12.6640625" style="3" customWidth="1"/>
    <col min="16132" max="16135" width="11.77734375" style="3" customWidth="1"/>
    <col min="16136" max="16164" width="10.6640625" style="3" customWidth="1"/>
    <col min="16165" max="16166" width="15.44140625" style="3" customWidth="1"/>
    <col min="16167" max="16170" width="10.6640625" style="3" customWidth="1"/>
    <col min="16171" max="16384" width="9" style="3"/>
  </cols>
  <sheetData>
    <row r="1" spans="1:42" ht="16.2" x14ac:dyDescent="0.2">
      <c r="A1" s="1" t="s">
        <v>213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2" s="15" customFormat="1" ht="25.5" customHeight="1" x14ac:dyDescent="0.15">
      <c r="A2" s="101" t="s">
        <v>1</v>
      </c>
      <c r="B2" s="101" t="s">
        <v>2</v>
      </c>
      <c r="C2" s="104" t="s">
        <v>3</v>
      </c>
      <c r="D2" s="109" t="s">
        <v>4</v>
      </c>
      <c r="E2" s="112"/>
      <c r="F2" s="47"/>
      <c r="G2" s="48" t="s">
        <v>5</v>
      </c>
      <c r="H2" s="109" t="s">
        <v>6</v>
      </c>
      <c r="I2" s="112"/>
      <c r="J2" s="112"/>
      <c r="K2" s="118"/>
      <c r="L2" s="119" t="s">
        <v>7</v>
      </c>
      <c r="M2" s="120"/>
      <c r="N2" s="121"/>
      <c r="O2" s="101" t="s">
        <v>8</v>
      </c>
      <c r="P2" s="49" t="s">
        <v>9</v>
      </c>
      <c r="Q2" s="50"/>
      <c r="R2" s="50"/>
      <c r="S2" s="50"/>
      <c r="T2" s="50"/>
      <c r="U2" s="50"/>
      <c r="V2" s="50"/>
      <c r="W2" s="50"/>
      <c r="X2" s="50"/>
      <c r="Y2" s="50"/>
      <c r="Z2" s="50"/>
      <c r="AA2" s="51"/>
      <c r="AB2" s="107" t="s">
        <v>10</v>
      </c>
      <c r="AC2" s="109" t="s">
        <v>11</v>
      </c>
      <c r="AD2" s="112"/>
      <c r="AE2" s="112"/>
      <c r="AF2" s="112"/>
      <c r="AG2" s="112"/>
      <c r="AH2" s="112"/>
      <c r="AI2" s="112"/>
      <c r="AJ2" s="113"/>
      <c r="AK2" s="107" t="s">
        <v>12</v>
      </c>
      <c r="AL2" s="107" t="s">
        <v>13</v>
      </c>
      <c r="AM2" s="109" t="s">
        <v>14</v>
      </c>
      <c r="AN2" s="110"/>
      <c r="AO2" s="110"/>
      <c r="AP2" s="111"/>
    </row>
    <row r="3" spans="1:42" s="15" customFormat="1" ht="22.5" customHeight="1" x14ac:dyDescent="0.2">
      <c r="A3" s="102"/>
      <c r="B3" s="102"/>
      <c r="C3" s="106"/>
      <c r="D3" s="52"/>
      <c r="E3" s="104" t="s">
        <v>15</v>
      </c>
      <c r="F3" s="101" t="s">
        <v>16</v>
      </c>
      <c r="G3" s="53"/>
      <c r="H3" s="104" t="s">
        <v>17</v>
      </c>
      <c r="I3" s="104" t="s">
        <v>18</v>
      </c>
      <c r="J3" s="101" t="s">
        <v>19</v>
      </c>
      <c r="K3" s="103" t="s">
        <v>20</v>
      </c>
      <c r="L3" s="122" t="s">
        <v>21</v>
      </c>
      <c r="M3" s="122" t="s">
        <v>22</v>
      </c>
      <c r="N3" s="122" t="s">
        <v>23</v>
      </c>
      <c r="O3" s="102"/>
      <c r="P3" s="104" t="s">
        <v>24</v>
      </c>
      <c r="Q3" s="104" t="s">
        <v>25</v>
      </c>
      <c r="R3" s="114" t="s">
        <v>26</v>
      </c>
      <c r="S3" s="115"/>
      <c r="T3" s="115"/>
      <c r="U3" s="115"/>
      <c r="V3" s="115"/>
      <c r="W3" s="115"/>
      <c r="X3" s="115"/>
      <c r="Y3" s="116"/>
      <c r="Z3" s="104" t="s">
        <v>27</v>
      </c>
      <c r="AA3" s="103" t="s">
        <v>20</v>
      </c>
      <c r="AB3" s="108"/>
      <c r="AC3" s="104" t="s">
        <v>28</v>
      </c>
      <c r="AD3" s="104" t="s">
        <v>29</v>
      </c>
      <c r="AE3" s="101" t="s">
        <v>30</v>
      </c>
      <c r="AF3" s="101" t="s">
        <v>31</v>
      </c>
      <c r="AG3" s="101" t="s">
        <v>32</v>
      </c>
      <c r="AH3" s="101" t="s">
        <v>33</v>
      </c>
      <c r="AI3" s="101" t="s">
        <v>34</v>
      </c>
      <c r="AJ3" s="103" t="s">
        <v>20</v>
      </c>
      <c r="AK3" s="108"/>
      <c r="AL3" s="108"/>
      <c r="AM3" s="104" t="s">
        <v>25</v>
      </c>
      <c r="AN3" s="104" t="s">
        <v>35</v>
      </c>
      <c r="AO3" s="104" t="s">
        <v>36</v>
      </c>
      <c r="AP3" s="103" t="s">
        <v>20</v>
      </c>
    </row>
    <row r="4" spans="1:42" s="15" customFormat="1" ht="25.5" customHeight="1" x14ac:dyDescent="0.2">
      <c r="A4" s="102"/>
      <c r="B4" s="102"/>
      <c r="C4" s="106"/>
      <c r="D4" s="52"/>
      <c r="E4" s="102"/>
      <c r="F4" s="106"/>
      <c r="G4" s="54"/>
      <c r="H4" s="102"/>
      <c r="I4" s="102"/>
      <c r="J4" s="102"/>
      <c r="K4" s="103"/>
      <c r="L4" s="103"/>
      <c r="M4" s="103"/>
      <c r="N4" s="103"/>
      <c r="O4" s="102"/>
      <c r="P4" s="105"/>
      <c r="Q4" s="105"/>
      <c r="R4" s="103" t="s">
        <v>20</v>
      </c>
      <c r="S4" s="104" t="s">
        <v>29</v>
      </c>
      <c r="T4" s="101" t="s">
        <v>37</v>
      </c>
      <c r="U4" s="101" t="s">
        <v>30</v>
      </c>
      <c r="V4" s="101" t="s">
        <v>31</v>
      </c>
      <c r="W4" s="101" t="s">
        <v>32</v>
      </c>
      <c r="X4" s="101" t="s">
        <v>38</v>
      </c>
      <c r="Y4" s="104" t="s">
        <v>39</v>
      </c>
      <c r="Z4" s="117"/>
      <c r="AA4" s="103"/>
      <c r="AB4" s="108"/>
      <c r="AC4" s="105"/>
      <c r="AD4" s="105"/>
      <c r="AE4" s="105"/>
      <c r="AF4" s="106"/>
      <c r="AG4" s="106"/>
      <c r="AH4" s="105"/>
      <c r="AI4" s="105"/>
      <c r="AJ4" s="103"/>
      <c r="AK4" s="108"/>
      <c r="AL4" s="108"/>
      <c r="AM4" s="105"/>
      <c r="AN4" s="105"/>
      <c r="AO4" s="105"/>
      <c r="AP4" s="103"/>
    </row>
    <row r="5" spans="1:42" s="23" customFormat="1" ht="60" customHeight="1" x14ac:dyDescent="0.2">
      <c r="A5" s="102"/>
      <c r="B5" s="102"/>
      <c r="C5" s="106"/>
      <c r="D5" s="55"/>
      <c r="E5" s="56"/>
      <c r="F5" s="56"/>
      <c r="G5" s="56"/>
      <c r="H5" s="56"/>
      <c r="I5" s="56"/>
      <c r="J5" s="56"/>
      <c r="K5" s="55"/>
      <c r="L5" s="103"/>
      <c r="M5" s="103"/>
      <c r="N5" s="103"/>
      <c r="O5" s="56"/>
      <c r="P5" s="56"/>
      <c r="Q5" s="56"/>
      <c r="R5" s="103"/>
      <c r="S5" s="106"/>
      <c r="T5" s="102"/>
      <c r="U5" s="102"/>
      <c r="V5" s="102"/>
      <c r="W5" s="102"/>
      <c r="X5" s="102"/>
      <c r="Y5" s="106"/>
      <c r="Z5" s="55"/>
      <c r="AA5" s="55"/>
      <c r="AB5" s="108"/>
      <c r="AC5" s="56"/>
      <c r="AD5" s="56"/>
      <c r="AE5" s="56"/>
      <c r="AF5" s="56"/>
      <c r="AG5" s="56"/>
      <c r="AH5" s="56"/>
      <c r="AI5" s="56"/>
      <c r="AJ5" s="55"/>
      <c r="AK5" s="108"/>
      <c r="AL5" s="108"/>
      <c r="AM5" s="56"/>
      <c r="AN5" s="56"/>
      <c r="AO5" s="56"/>
      <c r="AP5" s="55"/>
    </row>
    <row r="6" spans="1:42" s="28" customFormat="1" ht="13.5" customHeight="1" x14ac:dyDescent="0.2">
      <c r="A6" s="102"/>
      <c r="B6" s="102"/>
      <c r="C6" s="106"/>
      <c r="D6" s="57" t="s">
        <v>40</v>
      </c>
      <c r="E6" s="57" t="s">
        <v>40</v>
      </c>
      <c r="F6" s="57" t="s">
        <v>40</v>
      </c>
      <c r="G6" s="57" t="s">
        <v>40</v>
      </c>
      <c r="H6" s="58" t="s">
        <v>41</v>
      </c>
      <c r="I6" s="58" t="s">
        <v>41</v>
      </c>
      <c r="J6" s="58" t="s">
        <v>41</v>
      </c>
      <c r="K6" s="58" t="s">
        <v>41</v>
      </c>
      <c r="L6" s="59" t="s">
        <v>42</v>
      </c>
      <c r="M6" s="59" t="s">
        <v>42</v>
      </c>
      <c r="N6" s="59" t="s">
        <v>42</v>
      </c>
      <c r="O6" s="58" t="s">
        <v>41</v>
      </c>
      <c r="P6" s="58" t="s">
        <v>41</v>
      </c>
      <c r="Q6" s="58" t="s">
        <v>41</v>
      </c>
      <c r="R6" s="58" t="s">
        <v>41</v>
      </c>
      <c r="S6" s="58" t="s">
        <v>41</v>
      </c>
      <c r="T6" s="58" t="s">
        <v>41</v>
      </c>
      <c r="U6" s="58" t="s">
        <v>41</v>
      </c>
      <c r="V6" s="58" t="s">
        <v>41</v>
      </c>
      <c r="W6" s="58" t="s">
        <v>41</v>
      </c>
      <c r="X6" s="58" t="s">
        <v>41</v>
      </c>
      <c r="Y6" s="58" t="s">
        <v>41</v>
      </c>
      <c r="Z6" s="58" t="s">
        <v>41</v>
      </c>
      <c r="AA6" s="58" t="s">
        <v>41</v>
      </c>
      <c r="AB6" s="58" t="s">
        <v>43</v>
      </c>
      <c r="AC6" s="58" t="s">
        <v>41</v>
      </c>
      <c r="AD6" s="58" t="s">
        <v>41</v>
      </c>
      <c r="AE6" s="58" t="s">
        <v>41</v>
      </c>
      <c r="AF6" s="58" t="s">
        <v>41</v>
      </c>
      <c r="AG6" s="58" t="s">
        <v>41</v>
      </c>
      <c r="AH6" s="58" t="s">
        <v>41</v>
      </c>
      <c r="AI6" s="58" t="s">
        <v>41</v>
      </c>
      <c r="AJ6" s="58" t="s">
        <v>41</v>
      </c>
      <c r="AK6" s="58" t="s">
        <v>43</v>
      </c>
      <c r="AL6" s="58" t="s">
        <v>43</v>
      </c>
      <c r="AM6" s="58" t="s">
        <v>41</v>
      </c>
      <c r="AN6" s="58" t="s">
        <v>41</v>
      </c>
      <c r="AO6" s="58" t="s">
        <v>41</v>
      </c>
      <c r="AP6" s="58" t="s">
        <v>41</v>
      </c>
    </row>
    <row r="7" spans="1:42" s="35" customFormat="1" ht="13.5" customHeight="1" x14ac:dyDescent="0.2">
      <c r="A7" s="60" t="s">
        <v>44</v>
      </c>
      <c r="B7" s="61" t="s">
        <v>45</v>
      </c>
      <c r="C7" s="62" t="s">
        <v>20</v>
      </c>
      <c r="D7" s="63">
        <f t="shared" ref="D7:D49" si="0">+E7+F7</f>
        <v>2031903</v>
      </c>
      <c r="E7" s="63">
        <f>SUM(E$8:E$49)</f>
        <v>2031903</v>
      </c>
      <c r="F7" s="63">
        <f>SUM(F$8:F$49)</f>
        <v>0</v>
      </c>
      <c r="G7" s="63">
        <f>SUM(G$8:G$49)</f>
        <v>43592</v>
      </c>
      <c r="H7" s="63">
        <f>SUM([1]ごみ搬入量内訳!E7,+[1]ごみ搬入量内訳!AD7)</f>
        <v>562233</v>
      </c>
      <c r="I7" s="63">
        <f>[1]ごみ搬入量内訳!BC7</f>
        <v>66782</v>
      </c>
      <c r="J7" s="63">
        <f>[1]資源化量内訳!BO7</f>
        <v>44837</v>
      </c>
      <c r="K7" s="63">
        <f t="shared" ref="K7:K49" si="1">SUM(H7:J7)</f>
        <v>673852</v>
      </c>
      <c r="L7" s="63">
        <f t="shared" ref="L7:L49" si="2">IF(D7&lt;&gt;0,K7/D7/366*1000000,"-")</f>
        <v>906.10904312858906</v>
      </c>
      <c r="M7" s="63">
        <f>IF(D7&lt;&gt;0,([1]ごみ搬入量内訳!BR7+H27実績!J7)/H27実績!D7/366*1000000,"-")</f>
        <v>647.49390534054498</v>
      </c>
      <c r="N7" s="63">
        <f>IF(D7&lt;&gt;0,[1]ごみ搬入量内訳!CM7/H27実績!D7/366*1000000,"-")</f>
        <v>258.61513778804397</v>
      </c>
      <c r="O7" s="63">
        <f>[1]ごみ搬入量内訳!DH7</f>
        <v>1297</v>
      </c>
      <c r="P7" s="63">
        <f>[1]ごみ処理量内訳!E7</f>
        <v>517578</v>
      </c>
      <c r="Q7" s="63">
        <f>[1]ごみ処理量内訳!N7</f>
        <v>10904</v>
      </c>
      <c r="R7" s="63">
        <f t="shared" ref="R7:R49" si="3">SUM(S7:Y7)</f>
        <v>78920</v>
      </c>
      <c r="S7" s="63">
        <f>[1]ごみ処理量内訳!G7</f>
        <v>24632</v>
      </c>
      <c r="T7" s="63">
        <f>[1]ごみ処理量内訳!L7</f>
        <v>34745</v>
      </c>
      <c r="U7" s="63">
        <f>[1]ごみ処理量内訳!H7</f>
        <v>1452</v>
      </c>
      <c r="V7" s="63">
        <f>[1]ごみ処理量内訳!I7</f>
        <v>0</v>
      </c>
      <c r="W7" s="63">
        <f>[1]ごみ処理量内訳!J7</f>
        <v>0</v>
      </c>
      <c r="X7" s="63">
        <f>[1]ごみ処理量内訳!K7</f>
        <v>16595</v>
      </c>
      <c r="Y7" s="63">
        <f>[1]ごみ処理量内訳!M7</f>
        <v>1496</v>
      </c>
      <c r="Z7" s="63">
        <f>[1]資源化量内訳!Y7</f>
        <v>22571</v>
      </c>
      <c r="AA7" s="63">
        <f t="shared" ref="AA7:AA49" si="4">SUM(P7,Q7,R7,Z7)</f>
        <v>629973</v>
      </c>
      <c r="AB7" s="64">
        <f t="shared" ref="AB7:AB49" si="5">IF(AA7&lt;&gt;0,(Z7+P7+R7)/AA7*100,"-")</f>
        <v>98.269132169156464</v>
      </c>
      <c r="AC7" s="63">
        <f>[1]施設資源化量内訳!Y7</f>
        <v>19581</v>
      </c>
      <c r="AD7" s="63">
        <f>[1]施設資源化量内訳!AT7</f>
        <v>4304</v>
      </c>
      <c r="AE7" s="63">
        <f>[1]施設資源化量内訳!BO7</f>
        <v>1440</v>
      </c>
      <c r="AF7" s="63">
        <f>[1]施設資源化量内訳!CJ7</f>
        <v>0</v>
      </c>
      <c r="AG7" s="63">
        <f>[1]施設資源化量内訳!DE7</f>
        <v>0</v>
      </c>
      <c r="AH7" s="63">
        <f>[1]施設資源化量内訳!DZ7</f>
        <v>11322</v>
      </c>
      <c r="AI7" s="63">
        <f>[1]施設資源化量内訳!EU7</f>
        <v>26068</v>
      </c>
      <c r="AJ7" s="63">
        <f t="shared" ref="AJ7:AJ49" si="6">SUM(AC7:AI7)</f>
        <v>62715</v>
      </c>
      <c r="AK7" s="64">
        <f t="shared" ref="AK7:AK49" si="7">IF((AA7+J7)&lt;&gt;0,(Z7+AJ7+J7)/(AA7+J7)*100,"-")</f>
        <v>19.282909263348202</v>
      </c>
      <c r="AL7" s="64">
        <f>IF((AA7+J7)&lt;&gt;0,([1]資源化量内訳!D7-[1]資源化量内訳!R7-[1]資源化量内訳!T7-[1]資源化量内訳!V7-[1]資源化量内訳!U7)/(AA7+J7)*100,"-")</f>
        <v>17.884737926231086</v>
      </c>
      <c r="AM7" s="63">
        <f>[1]ごみ処理量内訳!AA7</f>
        <v>10904</v>
      </c>
      <c r="AN7" s="63">
        <f>[1]ごみ処理量内訳!AB7</f>
        <v>40908</v>
      </c>
      <c r="AO7" s="63">
        <f>[1]ごみ処理量内訳!AC7</f>
        <v>4285</v>
      </c>
      <c r="AP7" s="63">
        <f t="shared" ref="AP7:AP49" si="8">SUM(AM7:AO7)</f>
        <v>56097</v>
      </c>
    </row>
    <row r="8" spans="1:42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406735</v>
      </c>
      <c r="E8" s="38">
        <v>406735</v>
      </c>
      <c r="F8" s="38">
        <v>0</v>
      </c>
      <c r="G8" s="38">
        <v>8547</v>
      </c>
      <c r="H8" s="38">
        <f>SUM([1]ごみ搬入量内訳!E8,+[1]ごみ搬入量内訳!AD8)</f>
        <v>130696</v>
      </c>
      <c r="I8" s="38">
        <f>[1]ごみ搬入量内訳!BC8</f>
        <v>6437</v>
      </c>
      <c r="J8" s="38">
        <f>[1]資源化量内訳!BO8</f>
        <v>9730</v>
      </c>
      <c r="K8" s="38">
        <f t="shared" si="1"/>
        <v>146863</v>
      </c>
      <c r="L8" s="39">
        <f t="shared" si="2"/>
        <v>986.55150730181663</v>
      </c>
      <c r="M8" s="38">
        <f>IF(D8&lt;&gt;0,([1]ごみ搬入量内訳!BR8+H27実績!J8)/H27実績!D8/366*1000000,"-")</f>
        <v>689.42325668066667</v>
      </c>
      <c r="N8" s="38">
        <f>IF(D8&lt;&gt;0,[1]ごみ搬入量内訳!CM8/H27実績!D8/366*1000000,"-")</f>
        <v>297.12825062115002</v>
      </c>
      <c r="O8" s="38">
        <f>[1]ごみ搬入量内訳!DH8</f>
        <v>0</v>
      </c>
      <c r="P8" s="38">
        <f>[1]ごみ処理量内訳!E8</f>
        <v>120243</v>
      </c>
      <c r="Q8" s="38">
        <f>[1]ごみ処理量内訳!N8</f>
        <v>0</v>
      </c>
      <c r="R8" s="38">
        <f t="shared" si="3"/>
        <v>11795</v>
      </c>
      <c r="S8" s="38">
        <f>[1]ごみ処理量内訳!G8</f>
        <v>6099</v>
      </c>
      <c r="T8" s="38">
        <f>[1]ごみ処理量内訳!L8</f>
        <v>5696</v>
      </c>
      <c r="U8" s="38">
        <f>[1]ごみ処理量内訳!H8</f>
        <v>0</v>
      </c>
      <c r="V8" s="38">
        <f>[1]ごみ処理量内訳!I8</f>
        <v>0</v>
      </c>
      <c r="W8" s="38">
        <f>[1]ごみ処理量内訳!J8</f>
        <v>0</v>
      </c>
      <c r="X8" s="38">
        <f>[1]ごみ処理量内訳!K8</f>
        <v>0</v>
      </c>
      <c r="Y8" s="38">
        <f>[1]ごみ処理量内訳!M8</f>
        <v>0</v>
      </c>
      <c r="Z8" s="38">
        <f>[1]資源化量内訳!Y8</f>
        <v>4867</v>
      </c>
      <c r="AA8" s="38">
        <f t="shared" si="4"/>
        <v>136905</v>
      </c>
      <c r="AB8" s="40">
        <f t="shared" si="5"/>
        <v>100</v>
      </c>
      <c r="AC8" s="38">
        <f>[1]施設資源化量内訳!Y8</f>
        <v>419</v>
      </c>
      <c r="AD8" s="38">
        <f>[1]施設資源化量内訳!AT8</f>
        <v>1096</v>
      </c>
      <c r="AE8" s="38">
        <f>[1]施設資源化量内訳!BO8</f>
        <v>0</v>
      </c>
      <c r="AF8" s="38">
        <f>[1]施設資源化量内訳!CJ8</f>
        <v>0</v>
      </c>
      <c r="AG8" s="38">
        <f>[1]施設資源化量内訳!DE8</f>
        <v>0</v>
      </c>
      <c r="AH8" s="38">
        <f>[1]施設資源化量内訳!DZ8</f>
        <v>0</v>
      </c>
      <c r="AI8" s="38">
        <f>[1]施設資源化量内訳!EU8</f>
        <v>4854</v>
      </c>
      <c r="AJ8" s="38">
        <f t="shared" si="6"/>
        <v>6369</v>
      </c>
      <c r="AK8" s="40">
        <f t="shared" si="7"/>
        <v>14.29808708698469</v>
      </c>
      <c r="AL8" s="40">
        <f>IF((AA8+J8)&lt;&gt;0,([1]資源化量内訳!D8-[1]資源化量内訳!R8-[1]資源化量内訳!T8-[1]資源化量内訳!V8-[1]資源化量内訳!U8)/(AA8+J8)*100,"-")</f>
        <v>14.29808708698469</v>
      </c>
      <c r="AM8" s="38">
        <f>[1]ごみ処理量内訳!AA8</f>
        <v>0</v>
      </c>
      <c r="AN8" s="38">
        <f>[1]ごみ処理量内訳!AB8</f>
        <v>14652</v>
      </c>
      <c r="AO8" s="38">
        <f>[1]ごみ処理量内訳!AC8</f>
        <v>0</v>
      </c>
      <c r="AP8" s="38">
        <f t="shared" si="8"/>
        <v>14652</v>
      </c>
    </row>
    <row r="9" spans="1:42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159879</v>
      </c>
      <c r="E9" s="38">
        <v>159879</v>
      </c>
      <c r="F9" s="38">
        <v>0</v>
      </c>
      <c r="G9" s="38">
        <v>4220</v>
      </c>
      <c r="H9" s="38">
        <f>SUM([1]ごみ搬入量内訳!E9,+[1]ごみ搬入量内訳!AD9)</f>
        <v>44175</v>
      </c>
      <c r="I9" s="38">
        <f>[1]ごみ搬入量内訳!BC9</f>
        <v>5954</v>
      </c>
      <c r="J9" s="38">
        <f>[1]資源化量内訳!BO9</f>
        <v>4638</v>
      </c>
      <c r="K9" s="38">
        <f t="shared" si="1"/>
        <v>54767</v>
      </c>
      <c r="L9" s="39">
        <f t="shared" si="2"/>
        <v>935.93662721094029</v>
      </c>
      <c r="M9" s="38">
        <f>IF(D9&lt;&gt;0,([1]ごみ搬入量内訳!BR9+H27実績!J9)/H27実績!D9/366*1000000,"-")</f>
        <v>614.72376462842101</v>
      </c>
      <c r="N9" s="38">
        <f>IF(D9&lt;&gt;0,[1]ごみ搬入量内訳!CM9/H27実績!D9/366*1000000,"-")</f>
        <v>321.21286258251928</v>
      </c>
      <c r="O9" s="38">
        <f>[1]ごみ搬入量内訳!DH9</f>
        <v>0</v>
      </c>
      <c r="P9" s="38">
        <f>[1]ごみ処理量内訳!E9</f>
        <v>43843</v>
      </c>
      <c r="Q9" s="38">
        <f>[1]ごみ処理量内訳!N9</f>
        <v>1731</v>
      </c>
      <c r="R9" s="38">
        <f t="shared" si="3"/>
        <v>2783</v>
      </c>
      <c r="S9" s="38">
        <f>[1]ごみ処理量内訳!G9</f>
        <v>2251</v>
      </c>
      <c r="T9" s="38">
        <f>[1]ごみ処理量内訳!L9</f>
        <v>501</v>
      </c>
      <c r="U9" s="38">
        <f>[1]ごみ処理量内訳!H9</f>
        <v>15</v>
      </c>
      <c r="V9" s="38">
        <f>[1]ごみ処理量内訳!I9</f>
        <v>0</v>
      </c>
      <c r="W9" s="38">
        <f>[1]ごみ処理量内訳!J9</f>
        <v>0</v>
      </c>
      <c r="X9" s="38">
        <f>[1]ごみ処理量内訳!K9</f>
        <v>16</v>
      </c>
      <c r="Y9" s="38">
        <f>[1]ごみ処理量内訳!M9</f>
        <v>0</v>
      </c>
      <c r="Z9" s="38">
        <f>[1]資源化量内訳!Y9</f>
        <v>1772</v>
      </c>
      <c r="AA9" s="38">
        <f t="shared" si="4"/>
        <v>50129</v>
      </c>
      <c r="AB9" s="40">
        <f t="shared" si="5"/>
        <v>96.546908974844897</v>
      </c>
      <c r="AC9" s="38">
        <f>[1]施設資源化量内訳!Y9</f>
        <v>4380</v>
      </c>
      <c r="AD9" s="38">
        <f>[1]施設資源化量内訳!AT9</f>
        <v>468</v>
      </c>
      <c r="AE9" s="38">
        <f>[1]施設資源化量内訳!BO9</f>
        <v>3</v>
      </c>
      <c r="AF9" s="38">
        <f>[1]施設資源化量内訳!CJ9</f>
        <v>0</v>
      </c>
      <c r="AG9" s="38">
        <f>[1]施設資源化量内訳!DE9</f>
        <v>0</v>
      </c>
      <c r="AH9" s="38">
        <f>[1]施設資源化量内訳!DZ9</f>
        <v>14</v>
      </c>
      <c r="AI9" s="38">
        <f>[1]施設資源化量内訳!EU9</f>
        <v>465</v>
      </c>
      <c r="AJ9" s="38">
        <f t="shared" si="6"/>
        <v>5330</v>
      </c>
      <c r="AK9" s="40">
        <f t="shared" si="7"/>
        <v>21.436266364781712</v>
      </c>
      <c r="AL9" s="40">
        <f>IF((AA9+J9)&lt;&gt;0,([1]資源化量内訳!D9-[1]資源化量内訳!R9-[1]資源化量内訳!T9-[1]資源化量内訳!V9-[1]資源化量内訳!U9)/(AA9+J9)*100,"-")</f>
        <v>21.436266364781712</v>
      </c>
      <c r="AM9" s="38">
        <f>[1]ごみ処理量内訳!AA9</f>
        <v>1731</v>
      </c>
      <c r="AN9" s="38">
        <f>[1]ごみ処理量内訳!AB9</f>
        <v>490</v>
      </c>
      <c r="AO9" s="38">
        <f>[1]ごみ処理量内訳!AC9</f>
        <v>105</v>
      </c>
      <c r="AP9" s="38">
        <f t="shared" si="8"/>
        <v>2326</v>
      </c>
    </row>
    <row r="10" spans="1:42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89182</v>
      </c>
      <c r="E10" s="38">
        <v>89182</v>
      </c>
      <c r="F10" s="38">
        <v>0</v>
      </c>
      <c r="G10" s="38">
        <v>512</v>
      </c>
      <c r="H10" s="38">
        <f>SUM([1]ごみ搬入量内訳!E10,+[1]ごみ搬入量内訳!AD10)</f>
        <v>27118</v>
      </c>
      <c r="I10" s="38">
        <f>[1]ごみ搬入量内訳!BC10</f>
        <v>3940</v>
      </c>
      <c r="J10" s="38">
        <f>[1]資源化量内訳!BO10</f>
        <v>1746</v>
      </c>
      <c r="K10" s="38">
        <f t="shared" si="1"/>
        <v>32804</v>
      </c>
      <c r="L10" s="39">
        <f t="shared" si="2"/>
        <v>1005.005665947685</v>
      </c>
      <c r="M10" s="38">
        <f>IF(D10&lt;&gt;0,([1]ごみ搬入量内訳!BR10+H27実績!J10)/H27実績!D10/366*1000000,"-")</f>
        <v>703.54073017993665</v>
      </c>
      <c r="N10" s="38">
        <f>IF(D10&lt;&gt;0,[1]ごみ搬入量内訳!CM10/H27実績!D10/366*1000000,"-")</f>
        <v>301.4649357677485</v>
      </c>
      <c r="O10" s="38">
        <f>[1]ごみ搬入量内訳!DH10</f>
        <v>0</v>
      </c>
      <c r="P10" s="38">
        <f>[1]ごみ処理量内訳!E10</f>
        <v>23013</v>
      </c>
      <c r="Q10" s="38">
        <f>[1]ごみ処理量内訳!N10</f>
        <v>0</v>
      </c>
      <c r="R10" s="38">
        <f t="shared" si="3"/>
        <v>6756</v>
      </c>
      <c r="S10" s="38">
        <f>[1]ごみ処理量内訳!G10</f>
        <v>0</v>
      </c>
      <c r="T10" s="38">
        <f>[1]ごみ処理量内訳!L10</f>
        <v>6756</v>
      </c>
      <c r="U10" s="38">
        <f>[1]ごみ処理量内訳!H10</f>
        <v>0</v>
      </c>
      <c r="V10" s="38">
        <f>[1]ごみ処理量内訳!I10</f>
        <v>0</v>
      </c>
      <c r="W10" s="38">
        <f>[1]ごみ処理量内訳!J10</f>
        <v>0</v>
      </c>
      <c r="X10" s="38">
        <f>[1]ごみ処理量内訳!K10</f>
        <v>0</v>
      </c>
      <c r="Y10" s="38">
        <f>[1]ごみ処理量内訳!M10</f>
        <v>0</v>
      </c>
      <c r="Z10" s="38">
        <f>[1]資源化量内訳!Y10</f>
        <v>1289</v>
      </c>
      <c r="AA10" s="38">
        <f t="shared" si="4"/>
        <v>31058</v>
      </c>
      <c r="AB10" s="40">
        <f t="shared" si="5"/>
        <v>100</v>
      </c>
      <c r="AC10" s="38">
        <f>[1]施設資源化量内訳!Y10</f>
        <v>0</v>
      </c>
      <c r="AD10" s="38">
        <f>[1]施設資源化量内訳!AT10</f>
        <v>0</v>
      </c>
      <c r="AE10" s="38">
        <f>[1]施設資源化量内訳!BO10</f>
        <v>0</v>
      </c>
      <c r="AF10" s="38">
        <f>[1]施設資源化量内訳!CJ10</f>
        <v>0</v>
      </c>
      <c r="AG10" s="38">
        <f>[1]施設資源化量内訳!DE10</f>
        <v>0</v>
      </c>
      <c r="AH10" s="38">
        <f>[1]施設資源化量内訳!DZ10</f>
        <v>0</v>
      </c>
      <c r="AI10" s="38">
        <f>[1]施設資源化量内訳!EU10</f>
        <v>3312</v>
      </c>
      <c r="AJ10" s="38">
        <f t="shared" si="6"/>
        <v>3312</v>
      </c>
      <c r="AK10" s="40">
        <f t="shared" si="7"/>
        <v>19.348250213388614</v>
      </c>
      <c r="AL10" s="40">
        <f>IF((AA10+J10)&lt;&gt;0,([1]資源化量内訳!D10-[1]資源化量内訳!R10-[1]資源化量内訳!T10-[1]資源化量内訳!V10-[1]資源化量内訳!U10)/(AA10+J10)*100,"-")</f>
        <v>19.348250213388614</v>
      </c>
      <c r="AM10" s="38">
        <f>[1]ごみ処理量内訳!AA10</f>
        <v>0</v>
      </c>
      <c r="AN10" s="38">
        <f>[1]ごみ処理量内訳!AB10</f>
        <v>2125</v>
      </c>
      <c r="AO10" s="38">
        <f>[1]ごみ処理量内訳!AC10</f>
        <v>2210</v>
      </c>
      <c r="AP10" s="38">
        <f t="shared" si="8"/>
        <v>4335</v>
      </c>
    </row>
    <row r="11" spans="1:42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110441</v>
      </c>
      <c r="E11" s="38">
        <v>110441</v>
      </c>
      <c r="F11" s="38">
        <v>0</v>
      </c>
      <c r="G11" s="38">
        <v>1235</v>
      </c>
      <c r="H11" s="38">
        <f>SUM([1]ごみ搬入量内訳!E11,+[1]ごみ搬入量内訳!AD11)</f>
        <v>29921</v>
      </c>
      <c r="I11" s="38">
        <f>[1]ごみ搬入量内訳!BC11</f>
        <v>7322</v>
      </c>
      <c r="J11" s="38">
        <f>[1]資源化量内訳!BO11</f>
        <v>0</v>
      </c>
      <c r="K11" s="38">
        <f t="shared" si="1"/>
        <v>37243</v>
      </c>
      <c r="L11" s="39">
        <f t="shared" si="2"/>
        <v>921.36824730935871</v>
      </c>
      <c r="M11" s="38">
        <f>IF(D11&lt;&gt;0,([1]ごみ搬入量内訳!BR11+H27実績!J11)/H27実績!D11/366*1000000,"-")</f>
        <v>619.67166604744034</v>
      </c>
      <c r="N11" s="38">
        <f>IF(D11&lt;&gt;0,[1]ごみ搬入量内訳!CM11/H27実績!D11/366*1000000,"-")</f>
        <v>301.69658126191848</v>
      </c>
      <c r="O11" s="38">
        <f>[1]ごみ搬入量内訳!DH11</f>
        <v>0</v>
      </c>
      <c r="P11" s="38">
        <f>[1]ごみ処理量内訳!E11</f>
        <v>31613</v>
      </c>
      <c r="Q11" s="38">
        <f>[1]ごみ処理量内訳!N11</f>
        <v>1762</v>
      </c>
      <c r="R11" s="38">
        <f t="shared" si="3"/>
        <v>1577</v>
      </c>
      <c r="S11" s="38">
        <f>[1]ごみ処理量内訳!G11</f>
        <v>0</v>
      </c>
      <c r="T11" s="38">
        <f>[1]ごみ処理量内訳!L11</f>
        <v>1399</v>
      </c>
      <c r="U11" s="38">
        <f>[1]ごみ処理量内訳!H11</f>
        <v>138</v>
      </c>
      <c r="V11" s="38">
        <f>[1]ごみ処理量内訳!I11</f>
        <v>0</v>
      </c>
      <c r="W11" s="38">
        <f>[1]ごみ処理量内訳!J11</f>
        <v>0</v>
      </c>
      <c r="X11" s="38">
        <f>[1]ごみ処理量内訳!K11</f>
        <v>40</v>
      </c>
      <c r="Y11" s="38">
        <f>[1]ごみ処理量内訳!M11</f>
        <v>0</v>
      </c>
      <c r="Z11" s="38">
        <f>[1]資源化量内訳!Y11</f>
        <v>1991</v>
      </c>
      <c r="AA11" s="38">
        <f t="shared" si="4"/>
        <v>36943</v>
      </c>
      <c r="AB11" s="40">
        <f t="shared" si="5"/>
        <v>95.230490214655006</v>
      </c>
      <c r="AC11" s="38">
        <f>[1]施設資源化量内訳!Y11</f>
        <v>2986</v>
      </c>
      <c r="AD11" s="38">
        <f>[1]施設資源化量内訳!AT11</f>
        <v>0</v>
      </c>
      <c r="AE11" s="38">
        <f>[1]施設資源化量内訳!BO11</f>
        <v>138</v>
      </c>
      <c r="AF11" s="38">
        <f>[1]施設資源化量内訳!CJ11</f>
        <v>0</v>
      </c>
      <c r="AG11" s="38">
        <f>[1]施設資源化量内訳!DE11</f>
        <v>0</v>
      </c>
      <c r="AH11" s="38">
        <f>[1]施設資源化量内訳!DZ11</f>
        <v>40</v>
      </c>
      <c r="AI11" s="38">
        <f>[1]施設資源化量内訳!EU11</f>
        <v>1399</v>
      </c>
      <c r="AJ11" s="38">
        <f t="shared" si="6"/>
        <v>4563</v>
      </c>
      <c r="AK11" s="40">
        <f t="shared" si="7"/>
        <v>17.740844002923424</v>
      </c>
      <c r="AL11" s="40">
        <f>IF((AA11+J11)&lt;&gt;0,([1]資源化量内訳!D11-[1]資源化量内訳!R11-[1]資源化量内訳!T11-[1]資源化量内訳!V11-[1]資源化量内訳!U11)/(AA11+J11)*100,"-")</f>
        <v>17.740844002923424</v>
      </c>
      <c r="AM11" s="38">
        <f>[1]ごみ処理量内訳!AA11</f>
        <v>1762</v>
      </c>
      <c r="AN11" s="38">
        <f>[1]ごみ処理量内訳!AB11</f>
        <v>2748</v>
      </c>
      <c r="AO11" s="38">
        <f>[1]ごみ処理量内訳!AC11</f>
        <v>0</v>
      </c>
      <c r="AP11" s="38">
        <f t="shared" si="8"/>
        <v>4510</v>
      </c>
    </row>
    <row r="12" spans="1:42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89153</v>
      </c>
      <c r="E12" s="38">
        <v>89153</v>
      </c>
      <c r="F12" s="38">
        <v>0</v>
      </c>
      <c r="G12" s="38">
        <v>1624</v>
      </c>
      <c r="H12" s="38">
        <f>SUM([1]ごみ搬入量内訳!E12,+[1]ごみ搬入量内訳!AD12)</f>
        <v>24362</v>
      </c>
      <c r="I12" s="38">
        <f>[1]ごみ搬入量内訳!BC12</f>
        <v>4624</v>
      </c>
      <c r="J12" s="38">
        <f>[1]資源化量内訳!BO12</f>
        <v>1903</v>
      </c>
      <c r="K12" s="38">
        <f t="shared" si="1"/>
        <v>30889</v>
      </c>
      <c r="L12" s="39">
        <f t="shared" si="2"/>
        <v>946.64425048386454</v>
      </c>
      <c r="M12" s="38">
        <f>IF(D12&lt;&gt;0,([1]ごみ搬入量内訳!BR12+H27実績!J12)/H27実績!D12/366*1000000,"-")</f>
        <v>636.56148553855246</v>
      </c>
      <c r="N12" s="38">
        <f>IF(D12&lt;&gt;0,[1]ごみ搬入量内訳!CM12/H27実績!D12/366*1000000,"-")</f>
        <v>310.08276494531202</v>
      </c>
      <c r="O12" s="38">
        <f>[1]ごみ搬入量内訳!DH12</f>
        <v>0</v>
      </c>
      <c r="P12" s="38">
        <f>[1]ごみ処理量内訳!E12</f>
        <v>24068</v>
      </c>
      <c r="Q12" s="38">
        <f>[1]ごみ処理量内訳!N12</f>
        <v>0</v>
      </c>
      <c r="R12" s="38">
        <f t="shared" si="3"/>
        <v>4864</v>
      </c>
      <c r="S12" s="38">
        <f>[1]ごみ処理量内訳!G12</f>
        <v>3930</v>
      </c>
      <c r="T12" s="38">
        <f>[1]ごみ処理量内訳!L12</f>
        <v>934</v>
      </c>
      <c r="U12" s="38">
        <f>[1]ごみ処理量内訳!H12</f>
        <v>0</v>
      </c>
      <c r="V12" s="38">
        <f>[1]ごみ処理量内訳!I12</f>
        <v>0</v>
      </c>
      <c r="W12" s="38">
        <f>[1]ごみ処理量内訳!J12</f>
        <v>0</v>
      </c>
      <c r="X12" s="38">
        <f>[1]ごみ処理量内訳!K12</f>
        <v>0</v>
      </c>
      <c r="Y12" s="38">
        <f>[1]ごみ処理量内訳!M12</f>
        <v>0</v>
      </c>
      <c r="Z12" s="38">
        <f>[1]資源化量内訳!Y12</f>
        <v>0</v>
      </c>
      <c r="AA12" s="38">
        <f t="shared" si="4"/>
        <v>28932</v>
      </c>
      <c r="AB12" s="40">
        <f t="shared" si="5"/>
        <v>100</v>
      </c>
      <c r="AC12" s="38">
        <f>[1]施設資源化量内訳!Y12</f>
        <v>2065</v>
      </c>
      <c r="AD12" s="38">
        <f>[1]施設資源化量内訳!AT12</f>
        <v>692</v>
      </c>
      <c r="AE12" s="38">
        <f>[1]施設資源化量内訳!BO12</f>
        <v>0</v>
      </c>
      <c r="AF12" s="38">
        <f>[1]施設資源化量内訳!CJ12</f>
        <v>0</v>
      </c>
      <c r="AG12" s="38">
        <f>[1]施設資源化量内訳!DE12</f>
        <v>0</v>
      </c>
      <c r="AH12" s="38">
        <f>[1]施設資源化量内訳!DZ12</f>
        <v>0</v>
      </c>
      <c r="AI12" s="38">
        <f>[1]施設資源化量内訳!EU12</f>
        <v>784</v>
      </c>
      <c r="AJ12" s="38">
        <f t="shared" si="6"/>
        <v>3541</v>
      </c>
      <c r="AK12" s="40">
        <f t="shared" si="7"/>
        <v>17.65526187773634</v>
      </c>
      <c r="AL12" s="40">
        <f>IF((AA12+J12)&lt;&gt;0,([1]資源化量内訳!D12-[1]資源化量内訳!R12-[1]資源化量内訳!T12-[1]資源化量内訳!V12-[1]資源化量内訳!U12)/(AA12+J12)*100,"-")</f>
        <v>15.527809307604995</v>
      </c>
      <c r="AM12" s="38">
        <f>[1]ごみ処理量内訳!AA12</f>
        <v>0</v>
      </c>
      <c r="AN12" s="38">
        <f>[1]ごみ処理量内訳!AB12</f>
        <v>1023</v>
      </c>
      <c r="AO12" s="38">
        <f>[1]ごみ処理量内訳!AC12</f>
        <v>0</v>
      </c>
      <c r="AP12" s="38">
        <f t="shared" si="8"/>
        <v>1023</v>
      </c>
    </row>
    <row r="13" spans="1:42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78883</v>
      </c>
      <c r="E13" s="38">
        <v>78883</v>
      </c>
      <c r="F13" s="38">
        <v>0</v>
      </c>
      <c r="G13" s="38">
        <v>977</v>
      </c>
      <c r="H13" s="38">
        <f>SUM([1]ごみ搬入量内訳!E13,+[1]ごみ搬入量内訳!AD13)</f>
        <v>21834</v>
      </c>
      <c r="I13" s="38">
        <f>[1]ごみ搬入量内訳!BC13</f>
        <v>4251</v>
      </c>
      <c r="J13" s="38">
        <f>[1]資源化量内訳!BO13</f>
        <v>3774</v>
      </c>
      <c r="K13" s="38">
        <f t="shared" si="1"/>
        <v>29859</v>
      </c>
      <c r="L13" s="39">
        <f t="shared" si="2"/>
        <v>1034.2148145115518</v>
      </c>
      <c r="M13" s="38">
        <f>IF(D13&lt;&gt;0,([1]ごみ搬入量内訳!BR13+H27実績!J13)/H27実績!D13/366*1000000,"-")</f>
        <v>803.29247389905606</v>
      </c>
      <c r="N13" s="38">
        <f>IF(D13&lt;&gt;0,[1]ごみ搬入量内訳!CM13/H27実績!D13/366*1000000,"-")</f>
        <v>230.92234061249593</v>
      </c>
      <c r="O13" s="38">
        <f>[1]ごみ搬入量内訳!DH13</f>
        <v>0</v>
      </c>
      <c r="P13" s="38">
        <f>[1]ごみ処理量内訳!E13</f>
        <v>22009</v>
      </c>
      <c r="Q13" s="38">
        <f>[1]ごみ処理量内訳!N13</f>
        <v>0</v>
      </c>
      <c r="R13" s="38">
        <f t="shared" si="3"/>
        <v>4076</v>
      </c>
      <c r="S13" s="38">
        <f>[1]ごみ処理量内訳!G13</f>
        <v>3084</v>
      </c>
      <c r="T13" s="38">
        <f>[1]ごみ処理量内訳!L13</f>
        <v>992</v>
      </c>
      <c r="U13" s="38">
        <f>[1]ごみ処理量内訳!H13</f>
        <v>0</v>
      </c>
      <c r="V13" s="38">
        <f>[1]ごみ処理量内訳!I13</f>
        <v>0</v>
      </c>
      <c r="W13" s="38">
        <f>[1]ごみ処理量内訳!J13</f>
        <v>0</v>
      </c>
      <c r="X13" s="38">
        <f>[1]ごみ処理量内訳!K13</f>
        <v>0</v>
      </c>
      <c r="Y13" s="38">
        <f>[1]ごみ処理量内訳!M13</f>
        <v>0</v>
      </c>
      <c r="Z13" s="38">
        <f>[1]資源化量内訳!Y13</f>
        <v>0</v>
      </c>
      <c r="AA13" s="38">
        <f t="shared" si="4"/>
        <v>26085</v>
      </c>
      <c r="AB13" s="40">
        <f t="shared" si="5"/>
        <v>100</v>
      </c>
      <c r="AC13" s="38">
        <f>[1]施設資源化量内訳!Y13</f>
        <v>395</v>
      </c>
      <c r="AD13" s="38">
        <f>[1]施設資源化量内訳!AT13</f>
        <v>491</v>
      </c>
      <c r="AE13" s="38">
        <f>[1]施設資源化量内訳!BO13</f>
        <v>0</v>
      </c>
      <c r="AF13" s="38">
        <f>[1]施設資源化量内訳!CJ13</f>
        <v>0</v>
      </c>
      <c r="AG13" s="38">
        <f>[1]施設資源化量内訳!DE13</f>
        <v>0</v>
      </c>
      <c r="AH13" s="38">
        <f>[1]施設資源化量内訳!DZ13</f>
        <v>0</v>
      </c>
      <c r="AI13" s="38">
        <f>[1]施設資源化量内訳!EU13</f>
        <v>967</v>
      </c>
      <c r="AJ13" s="38">
        <f t="shared" si="6"/>
        <v>1853</v>
      </c>
      <c r="AK13" s="40">
        <f t="shared" si="7"/>
        <v>18.845239291335947</v>
      </c>
      <c r="AL13" s="40">
        <f>IF((AA13+J13)&lt;&gt;0,([1]資源化量内訳!D13-[1]資源化量内訳!R13-[1]資源化量内訳!T13-[1]資源化量内訳!V13-[1]資源化量内訳!U13)/(AA13+J13)*100,"-")</f>
        <v>18.845239291335947</v>
      </c>
      <c r="AM13" s="38">
        <f>[1]ごみ処理量内訳!AA13</f>
        <v>0</v>
      </c>
      <c r="AN13" s="38">
        <f>[1]ごみ処理量内訳!AB13</f>
        <v>2280</v>
      </c>
      <c r="AO13" s="38">
        <f>[1]ごみ処理量内訳!AC13</f>
        <v>0</v>
      </c>
      <c r="AP13" s="38">
        <f t="shared" si="8"/>
        <v>2280</v>
      </c>
    </row>
    <row r="14" spans="1:42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20760</v>
      </c>
      <c r="E14" s="38">
        <v>20760</v>
      </c>
      <c r="F14" s="38">
        <v>0</v>
      </c>
      <c r="G14" s="38">
        <v>388</v>
      </c>
      <c r="H14" s="38">
        <f>SUM([1]ごみ搬入量内訳!E14,+[1]ごみ搬入量内訳!AD14)</f>
        <v>5587</v>
      </c>
      <c r="I14" s="38">
        <f>[1]ごみ搬入量内訳!BC14</f>
        <v>870</v>
      </c>
      <c r="J14" s="38">
        <f>[1]資源化量内訳!BO14</f>
        <v>0</v>
      </c>
      <c r="K14" s="38">
        <f t="shared" si="1"/>
        <v>6457</v>
      </c>
      <c r="L14" s="39">
        <f t="shared" si="2"/>
        <v>849.81100687534877</v>
      </c>
      <c r="M14" s="38">
        <f>IF(D14&lt;&gt;0,([1]ごみ搬入量内訳!BR14+H27実績!J14)/H27実績!D14/366*1000000,"-")</f>
        <v>590.93254156269415</v>
      </c>
      <c r="N14" s="38">
        <f>IF(D14&lt;&gt;0,[1]ごみ搬入量内訳!CM14/H27実績!D14/366*1000000,"-")</f>
        <v>258.87846531265467</v>
      </c>
      <c r="O14" s="38">
        <f>[1]ごみ搬入量内訳!DH14</f>
        <v>0</v>
      </c>
      <c r="P14" s="38">
        <f>[1]ごみ処理量内訳!E14</f>
        <v>6084</v>
      </c>
      <c r="Q14" s="38">
        <f>[1]ごみ処理量内訳!N14</f>
        <v>0</v>
      </c>
      <c r="R14" s="38">
        <f t="shared" si="3"/>
        <v>997</v>
      </c>
      <c r="S14" s="38">
        <f>[1]ごみ処理量内訳!G14</f>
        <v>759</v>
      </c>
      <c r="T14" s="38">
        <f>[1]ごみ処理量内訳!L14</f>
        <v>238</v>
      </c>
      <c r="U14" s="38">
        <f>[1]ごみ処理量内訳!H14</f>
        <v>0</v>
      </c>
      <c r="V14" s="38">
        <f>[1]ごみ処理量内訳!I14</f>
        <v>0</v>
      </c>
      <c r="W14" s="38">
        <f>[1]ごみ処理量内訳!J14</f>
        <v>0</v>
      </c>
      <c r="X14" s="38">
        <f>[1]ごみ処理量内訳!K14</f>
        <v>0</v>
      </c>
      <c r="Y14" s="38">
        <f>[1]ごみ処理量内訳!M14</f>
        <v>0</v>
      </c>
      <c r="Z14" s="38">
        <f>[1]資源化量内訳!Y14</f>
        <v>0</v>
      </c>
      <c r="AA14" s="38">
        <f t="shared" si="4"/>
        <v>7081</v>
      </c>
      <c r="AB14" s="40">
        <f t="shared" si="5"/>
        <v>100</v>
      </c>
      <c r="AC14" s="38">
        <f>[1]施設資源化量内訳!Y14</f>
        <v>469</v>
      </c>
      <c r="AD14" s="38">
        <f>[1]施設資源化量内訳!AT14</f>
        <v>134</v>
      </c>
      <c r="AE14" s="38">
        <f>[1]施設資源化量内訳!BO14</f>
        <v>0</v>
      </c>
      <c r="AF14" s="38">
        <f>[1]施設資源化量内訳!CJ14</f>
        <v>0</v>
      </c>
      <c r="AG14" s="38">
        <f>[1]施設資源化量内訳!DE14</f>
        <v>0</v>
      </c>
      <c r="AH14" s="38">
        <f>[1]施設資源化量内訳!DZ14</f>
        <v>0</v>
      </c>
      <c r="AI14" s="38">
        <f>[1]施設資源化量内訳!EU14</f>
        <v>200</v>
      </c>
      <c r="AJ14" s="38">
        <f t="shared" si="6"/>
        <v>803</v>
      </c>
      <c r="AK14" s="40">
        <f t="shared" si="7"/>
        <v>11.340206185567011</v>
      </c>
      <c r="AL14" s="40">
        <f>IF((AA14+J14)&lt;&gt;0,([1]資源化量内訳!D14-[1]資源化量内訳!R14-[1]資源化量内訳!T14-[1]資源化量内訳!V14-[1]資源化量内訳!U14)/(AA14+J14)*100,"-")</f>
        <v>9.2359836181330319</v>
      </c>
      <c r="AM14" s="38">
        <f>[1]ごみ処理量内訳!AA14</f>
        <v>0</v>
      </c>
      <c r="AN14" s="38">
        <f>[1]ごみ処理量内訳!AB14</f>
        <v>231</v>
      </c>
      <c r="AO14" s="38">
        <f>[1]ごみ処理量内訳!AC14</f>
        <v>0</v>
      </c>
      <c r="AP14" s="38">
        <f t="shared" si="8"/>
        <v>231</v>
      </c>
    </row>
    <row r="15" spans="1:42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38730</v>
      </c>
      <c r="E15" s="38">
        <v>38730</v>
      </c>
      <c r="F15" s="38">
        <v>0</v>
      </c>
      <c r="G15" s="38">
        <v>893</v>
      </c>
      <c r="H15" s="38">
        <f>SUM([1]ごみ搬入量内訳!E15,+[1]ごみ搬入量内訳!AD15)</f>
        <v>11672</v>
      </c>
      <c r="I15" s="38">
        <f>[1]ごみ搬入量内訳!BC15</f>
        <v>1646</v>
      </c>
      <c r="J15" s="38">
        <f>[1]資源化量内訳!BO15</f>
        <v>976</v>
      </c>
      <c r="K15" s="38">
        <f t="shared" si="1"/>
        <v>14294</v>
      </c>
      <c r="L15" s="39">
        <f t="shared" si="2"/>
        <v>1008.3822568743394</v>
      </c>
      <c r="M15" s="38">
        <f>IF(D15&lt;&gt;0,([1]ごみ搬入量内訳!BR15+H27実績!J15)/H27実績!D15/366*1000000,"-")</f>
        <v>722.45996170771718</v>
      </c>
      <c r="N15" s="38">
        <f>IF(D15&lt;&gt;0,[1]ごみ搬入量内訳!CM15/H27実績!D15/366*1000000,"-")</f>
        <v>285.92229516662218</v>
      </c>
      <c r="O15" s="38">
        <f>[1]ごみ搬入量内訳!DH15</f>
        <v>0</v>
      </c>
      <c r="P15" s="38">
        <f>[1]ごみ処理量内訳!E15</f>
        <v>10667</v>
      </c>
      <c r="Q15" s="38">
        <f>[1]ごみ処理量内訳!N15</f>
        <v>1375</v>
      </c>
      <c r="R15" s="38">
        <f t="shared" si="3"/>
        <v>420</v>
      </c>
      <c r="S15" s="38">
        <f>[1]ごみ処理量内訳!G15</f>
        <v>0</v>
      </c>
      <c r="T15" s="38">
        <f>[1]ごみ処理量内訳!L15</f>
        <v>420</v>
      </c>
      <c r="U15" s="38">
        <f>[1]ごみ処理量内訳!H15</f>
        <v>0</v>
      </c>
      <c r="V15" s="38">
        <f>[1]ごみ処理量内訳!I15</f>
        <v>0</v>
      </c>
      <c r="W15" s="38">
        <f>[1]ごみ処理量内訳!J15</f>
        <v>0</v>
      </c>
      <c r="X15" s="38">
        <f>[1]ごみ処理量内訳!K15</f>
        <v>0</v>
      </c>
      <c r="Y15" s="38">
        <f>[1]ごみ処理量内訳!M15</f>
        <v>0</v>
      </c>
      <c r="Z15" s="38">
        <f>[1]資源化量内訳!Y15</f>
        <v>856</v>
      </c>
      <c r="AA15" s="38">
        <f t="shared" si="4"/>
        <v>13318</v>
      </c>
      <c r="AB15" s="40">
        <f t="shared" si="5"/>
        <v>89.675626971016669</v>
      </c>
      <c r="AC15" s="38">
        <f>[1]施設資源化量内訳!Y15</f>
        <v>0</v>
      </c>
      <c r="AD15" s="38">
        <f>[1]施設資源化量内訳!AT15</f>
        <v>0</v>
      </c>
      <c r="AE15" s="38">
        <f>[1]施設資源化量内訳!BO15</f>
        <v>0</v>
      </c>
      <c r="AF15" s="38">
        <f>[1]施設資源化量内訳!CJ15</f>
        <v>0</v>
      </c>
      <c r="AG15" s="38">
        <f>[1]施設資源化量内訳!DE15</f>
        <v>0</v>
      </c>
      <c r="AH15" s="38">
        <f>[1]施設資源化量内訳!DZ15</f>
        <v>0</v>
      </c>
      <c r="AI15" s="38">
        <f>[1]施設資源化量内訳!EU15</f>
        <v>420</v>
      </c>
      <c r="AJ15" s="38">
        <f t="shared" si="6"/>
        <v>420</v>
      </c>
      <c r="AK15" s="40">
        <f t="shared" si="7"/>
        <v>15.754862179935639</v>
      </c>
      <c r="AL15" s="40">
        <f>IF((AA15+J15)&lt;&gt;0,([1]資源化量内訳!D15-[1]資源化量内訳!R15-[1]資源化量内訳!T15-[1]資源化量内訳!V15-[1]資源化量内訳!U15)/(AA15+J15)*100,"-")</f>
        <v>15.754862179935639</v>
      </c>
      <c r="AM15" s="38">
        <f>[1]ごみ処理量内訳!AA15</f>
        <v>1375</v>
      </c>
      <c r="AN15" s="38">
        <f>[1]ごみ処理量内訳!AB15</f>
        <v>1075</v>
      </c>
      <c r="AO15" s="38">
        <f>[1]ごみ処理量内訳!AC15</f>
        <v>0</v>
      </c>
      <c r="AP15" s="38">
        <f t="shared" si="8"/>
        <v>2450</v>
      </c>
    </row>
    <row r="16" spans="1:42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67337</v>
      </c>
      <c r="E16" s="38">
        <v>67337</v>
      </c>
      <c r="F16" s="38">
        <v>0</v>
      </c>
      <c r="G16" s="38">
        <v>1076</v>
      </c>
      <c r="H16" s="38">
        <f>SUM([1]ごみ搬入量内訳!E16,+[1]ごみ搬入量内訳!AD16)</f>
        <v>18612</v>
      </c>
      <c r="I16" s="38">
        <f>[1]ごみ搬入量内訳!BC16</f>
        <v>248</v>
      </c>
      <c r="J16" s="38">
        <f>[1]資源化量内訳!BO16</f>
        <v>1208</v>
      </c>
      <c r="K16" s="38">
        <f t="shared" si="1"/>
        <v>20068</v>
      </c>
      <c r="L16" s="39">
        <f t="shared" si="2"/>
        <v>814.27151629707555</v>
      </c>
      <c r="M16" s="38">
        <f>IF(D16&lt;&gt;0,([1]ごみ搬入量内訳!BR16+H27実績!J16)/H27実績!D16/366*1000000,"-")</f>
        <v>627.13676280085701</v>
      </c>
      <c r="N16" s="38">
        <f>IF(D16&lt;&gt;0,[1]ごみ搬入量内訳!CM16/H27実績!D16/366*1000000,"-")</f>
        <v>187.13475349621848</v>
      </c>
      <c r="O16" s="38">
        <f>[1]ごみ搬入量内訳!DH16</f>
        <v>0</v>
      </c>
      <c r="P16" s="38">
        <f>[1]ごみ処理量内訳!E16</f>
        <v>15157</v>
      </c>
      <c r="Q16" s="38">
        <f>[1]ごみ処理量内訳!N16</f>
        <v>0</v>
      </c>
      <c r="R16" s="38">
        <f t="shared" si="3"/>
        <v>2280</v>
      </c>
      <c r="S16" s="38">
        <f>[1]ごみ処理量内訳!G16</f>
        <v>0</v>
      </c>
      <c r="T16" s="38">
        <f>[1]ごみ処理量内訳!L16</f>
        <v>1872</v>
      </c>
      <c r="U16" s="38">
        <f>[1]ごみ処理量内訳!H16</f>
        <v>0</v>
      </c>
      <c r="V16" s="38">
        <f>[1]ごみ処理量内訳!I16</f>
        <v>0</v>
      </c>
      <c r="W16" s="38">
        <f>[1]ごみ処理量内訳!J16</f>
        <v>0</v>
      </c>
      <c r="X16" s="38">
        <f>[1]ごみ処理量内訳!K16</f>
        <v>408</v>
      </c>
      <c r="Y16" s="38">
        <f>[1]ごみ処理量内訳!M16</f>
        <v>0</v>
      </c>
      <c r="Z16" s="38">
        <f>[1]資源化量内訳!Y16</f>
        <v>1093</v>
      </c>
      <c r="AA16" s="38">
        <f t="shared" si="4"/>
        <v>18530</v>
      </c>
      <c r="AB16" s="40">
        <f t="shared" si="5"/>
        <v>100</v>
      </c>
      <c r="AC16" s="38">
        <f>[1]施設資源化量内訳!Y16</f>
        <v>0</v>
      </c>
      <c r="AD16" s="38">
        <f>[1]施設資源化量内訳!AT16</f>
        <v>0</v>
      </c>
      <c r="AE16" s="38">
        <f>[1]施設資源化量内訳!BO16</f>
        <v>0</v>
      </c>
      <c r="AF16" s="38">
        <f>[1]施設資源化量内訳!CJ16</f>
        <v>0</v>
      </c>
      <c r="AG16" s="38">
        <f>[1]施設資源化量内訳!DE16</f>
        <v>0</v>
      </c>
      <c r="AH16" s="38">
        <f>[1]施設資源化量内訳!DZ16</f>
        <v>408</v>
      </c>
      <c r="AI16" s="38">
        <f>[1]施設資源化量内訳!EU16</f>
        <v>1872</v>
      </c>
      <c r="AJ16" s="38">
        <f t="shared" si="6"/>
        <v>2280</v>
      </c>
      <c r="AK16" s="40">
        <f t="shared" si="7"/>
        <v>23.209038403080353</v>
      </c>
      <c r="AL16" s="40">
        <f>IF((AA16+J16)&lt;&gt;0,([1]資源化量内訳!D16-[1]資源化量内訳!R16-[1]資源化量内訳!T16-[1]資源化量内訳!V16-[1]資源化量内訳!U16)/(AA16+J16)*100,"-")</f>
        <v>21.141959671699258</v>
      </c>
      <c r="AM16" s="38">
        <f>[1]ごみ処理量内訳!AA16</f>
        <v>0</v>
      </c>
      <c r="AN16" s="38">
        <f>[1]ごみ処理量内訳!AB16</f>
        <v>1357</v>
      </c>
      <c r="AO16" s="38">
        <f>[1]ごみ処理量内訳!AC16</f>
        <v>0</v>
      </c>
      <c r="AP16" s="38">
        <f t="shared" si="8"/>
        <v>1357</v>
      </c>
    </row>
    <row r="17" spans="1:42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51073</v>
      </c>
      <c r="E17" s="38">
        <v>51073</v>
      </c>
      <c r="F17" s="38">
        <v>0</v>
      </c>
      <c r="G17" s="38">
        <v>569</v>
      </c>
      <c r="H17" s="38">
        <f>SUM([1]ごみ搬入量内訳!E17,+[1]ごみ搬入量内訳!AD17)</f>
        <v>12712</v>
      </c>
      <c r="I17" s="38">
        <f>[1]ごみ搬入量内訳!BC17</f>
        <v>1290</v>
      </c>
      <c r="J17" s="38">
        <f>[1]資源化量内訳!BO17</f>
        <v>0</v>
      </c>
      <c r="K17" s="38">
        <f t="shared" si="1"/>
        <v>14002</v>
      </c>
      <c r="L17" s="39">
        <f t="shared" si="2"/>
        <v>749.06174693268258</v>
      </c>
      <c r="M17" s="38">
        <f>IF(D17&lt;&gt;0,([1]ごみ搬入量内訳!BR17+H27実績!J17)/H27実績!D17/366*1000000,"-")</f>
        <v>526.40819810152811</v>
      </c>
      <c r="N17" s="38">
        <f>IF(D17&lt;&gt;0,[1]ごみ搬入量内訳!CM17/H27実績!D17/366*1000000,"-")</f>
        <v>222.65354883115447</v>
      </c>
      <c r="O17" s="38">
        <f>[1]ごみ搬入量内訳!DH17</f>
        <v>0</v>
      </c>
      <c r="P17" s="38">
        <f>[1]ごみ処理量内訳!E17</f>
        <v>0</v>
      </c>
      <c r="Q17" s="38">
        <f>[1]ごみ処理量内訳!N17</f>
        <v>179</v>
      </c>
      <c r="R17" s="38">
        <f t="shared" si="3"/>
        <v>13823</v>
      </c>
      <c r="S17" s="38">
        <f>[1]ごみ処理量内訳!G17</f>
        <v>0</v>
      </c>
      <c r="T17" s="38">
        <f>[1]ごみ処理量内訳!L17</f>
        <v>1861</v>
      </c>
      <c r="U17" s="38">
        <f>[1]ごみ処理量内訳!H17</f>
        <v>0</v>
      </c>
      <c r="V17" s="38">
        <f>[1]ごみ処理量内訳!I17</f>
        <v>0</v>
      </c>
      <c r="W17" s="38">
        <f>[1]ごみ処理量内訳!J17</f>
        <v>0</v>
      </c>
      <c r="X17" s="38">
        <f>[1]ごみ処理量内訳!K17</f>
        <v>11962</v>
      </c>
      <c r="Y17" s="38">
        <f>[1]ごみ処理量内訳!M17</f>
        <v>0</v>
      </c>
      <c r="Z17" s="38">
        <f>[1]資源化量内訳!Y17</f>
        <v>0</v>
      </c>
      <c r="AA17" s="38">
        <f t="shared" si="4"/>
        <v>14002</v>
      </c>
      <c r="AB17" s="40">
        <f t="shared" si="5"/>
        <v>98.721611198400225</v>
      </c>
      <c r="AC17" s="38">
        <f>[1]施設資源化量内訳!Y17</f>
        <v>0</v>
      </c>
      <c r="AD17" s="38">
        <f>[1]施設資源化量内訳!AT17</f>
        <v>0</v>
      </c>
      <c r="AE17" s="38">
        <f>[1]施設資源化量内訳!BO17</f>
        <v>0</v>
      </c>
      <c r="AF17" s="38">
        <f>[1]施設資源化量内訳!CJ17</f>
        <v>0</v>
      </c>
      <c r="AG17" s="38">
        <f>[1]施設資源化量内訳!DE17</f>
        <v>0</v>
      </c>
      <c r="AH17" s="38">
        <f>[1]施設資源化量内訳!DZ17</f>
        <v>6887</v>
      </c>
      <c r="AI17" s="38">
        <f>[1]施設資源化量内訳!EU17</f>
        <v>1016</v>
      </c>
      <c r="AJ17" s="38">
        <f t="shared" si="6"/>
        <v>7903</v>
      </c>
      <c r="AK17" s="40">
        <f t="shared" si="7"/>
        <v>56.441936866161981</v>
      </c>
      <c r="AL17" s="40">
        <f>IF((AA17+J17)&lt;&gt;0,([1]資源化量内訳!D17-[1]資源化量内訳!R17-[1]資源化量内訳!T17-[1]資源化量内訳!V17-[1]資源化量内訳!U17)/(AA17+J17)*100,"-")</f>
        <v>7.256106270532781</v>
      </c>
      <c r="AM17" s="38">
        <f>[1]ごみ処理量内訳!AA17</f>
        <v>179</v>
      </c>
      <c r="AN17" s="38">
        <f>[1]ごみ処理量内訳!AB17</f>
        <v>0</v>
      </c>
      <c r="AO17" s="38">
        <f>[1]ごみ処理量内訳!AC17</f>
        <v>663</v>
      </c>
      <c r="AP17" s="38">
        <f t="shared" si="8"/>
        <v>842</v>
      </c>
    </row>
    <row r="18" spans="1:42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55384</v>
      </c>
      <c r="E18" s="38">
        <v>55384</v>
      </c>
      <c r="F18" s="38">
        <v>0</v>
      </c>
      <c r="G18" s="38">
        <v>4042</v>
      </c>
      <c r="H18" s="38">
        <f>SUM([1]ごみ搬入量内訳!E18,+[1]ごみ搬入量内訳!AD18)</f>
        <v>14683</v>
      </c>
      <c r="I18" s="38">
        <f>[1]ごみ搬入量内訳!BC18</f>
        <v>365</v>
      </c>
      <c r="J18" s="38">
        <f>[1]資源化量内訳!BO18</f>
        <v>2945</v>
      </c>
      <c r="K18" s="38">
        <f t="shared" si="1"/>
        <v>17993</v>
      </c>
      <c r="L18" s="39">
        <f t="shared" si="2"/>
        <v>887.64267993991677</v>
      </c>
      <c r="M18" s="38">
        <f>IF(D18&lt;&gt;0,([1]ごみ搬入量内訳!BR18+H27実績!J18)/H27実績!D18/366*1000000,"-")</f>
        <v>613.79704461804283</v>
      </c>
      <c r="N18" s="38">
        <f>IF(D18&lt;&gt;0,[1]ごみ搬入量内訳!CM18/H27実績!D18/366*1000000,"-")</f>
        <v>273.84563532187394</v>
      </c>
      <c r="O18" s="38">
        <f>[1]ごみ搬入量内訳!DH18</f>
        <v>0</v>
      </c>
      <c r="P18" s="38">
        <f>[1]ごみ処理量内訳!E18</f>
        <v>13912</v>
      </c>
      <c r="Q18" s="38">
        <f>[1]ごみ処理量内訳!N18</f>
        <v>313</v>
      </c>
      <c r="R18" s="38">
        <f t="shared" si="3"/>
        <v>823</v>
      </c>
      <c r="S18" s="38">
        <f>[1]ごみ処理量内訳!G18</f>
        <v>0</v>
      </c>
      <c r="T18" s="38">
        <f>[1]ごみ処理量内訳!L18</f>
        <v>823</v>
      </c>
      <c r="U18" s="38">
        <f>[1]ごみ処理量内訳!H18</f>
        <v>0</v>
      </c>
      <c r="V18" s="38">
        <f>[1]ごみ処理量内訳!I18</f>
        <v>0</v>
      </c>
      <c r="W18" s="38">
        <f>[1]ごみ処理量内訳!J18</f>
        <v>0</v>
      </c>
      <c r="X18" s="38">
        <f>[1]ごみ処理量内訳!K18</f>
        <v>0</v>
      </c>
      <c r="Y18" s="38">
        <f>[1]ごみ処理量内訳!M18</f>
        <v>0</v>
      </c>
      <c r="Z18" s="38">
        <f>[1]資源化量内訳!Y18</f>
        <v>0</v>
      </c>
      <c r="AA18" s="38">
        <f t="shared" si="4"/>
        <v>15048</v>
      </c>
      <c r="AB18" s="40">
        <f t="shared" si="5"/>
        <v>97.919989367357786</v>
      </c>
      <c r="AC18" s="38">
        <f>[1]施設資源化量内訳!Y18</f>
        <v>266</v>
      </c>
      <c r="AD18" s="38">
        <f>[1]施設資源化量内訳!AT18</f>
        <v>0</v>
      </c>
      <c r="AE18" s="38">
        <f>[1]施設資源化量内訳!BO18</f>
        <v>0</v>
      </c>
      <c r="AF18" s="38">
        <f>[1]施設資源化量内訳!CJ18</f>
        <v>0</v>
      </c>
      <c r="AG18" s="38">
        <f>[1]施設資源化量内訳!DE18</f>
        <v>0</v>
      </c>
      <c r="AH18" s="38">
        <f>[1]施設資源化量内訳!DZ18</f>
        <v>0</v>
      </c>
      <c r="AI18" s="38">
        <f>[1]施設資源化量内訳!EU18</f>
        <v>386</v>
      </c>
      <c r="AJ18" s="38">
        <f t="shared" si="6"/>
        <v>652</v>
      </c>
      <c r="AK18" s="40">
        <f t="shared" si="7"/>
        <v>19.991107652976154</v>
      </c>
      <c r="AL18" s="40">
        <f>IF((AA18+J18)&lt;&gt;0,([1]資源化量内訳!D18-[1]資源化量内訳!R18-[1]資源化量内訳!T18-[1]資源化量内訳!V18-[1]資源化量内訳!U18)/(AA18+J18)*100,"-")</f>
        <v>19.290835324848551</v>
      </c>
      <c r="AM18" s="38">
        <f>[1]ごみ処理量内訳!AA18</f>
        <v>313</v>
      </c>
      <c r="AN18" s="38">
        <f>[1]ごみ処理量内訳!AB18</f>
        <v>1524</v>
      </c>
      <c r="AO18" s="38">
        <f>[1]ごみ処理量内訳!AC18</f>
        <v>0</v>
      </c>
      <c r="AP18" s="38">
        <f t="shared" si="8"/>
        <v>1837</v>
      </c>
    </row>
    <row r="19" spans="1:42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57827</v>
      </c>
      <c r="E19" s="38">
        <v>57827</v>
      </c>
      <c r="F19" s="38">
        <v>0</v>
      </c>
      <c r="G19" s="38">
        <v>1543</v>
      </c>
      <c r="H19" s="38">
        <f>SUM([1]ごみ搬入量内訳!E19,+[1]ごみ搬入量内訳!AD19)</f>
        <v>17780</v>
      </c>
      <c r="I19" s="38">
        <f>[1]ごみ搬入量内訳!BC19</f>
        <v>1833</v>
      </c>
      <c r="J19" s="38">
        <f>[1]資源化量内訳!BO19</f>
        <v>1128</v>
      </c>
      <c r="K19" s="38">
        <f t="shared" si="1"/>
        <v>20741</v>
      </c>
      <c r="L19" s="39">
        <f t="shared" si="2"/>
        <v>979.98165056295204</v>
      </c>
      <c r="M19" s="38">
        <f>IF(D19&lt;&gt;0,([1]ごみ搬入量内訳!BR19+H27実績!J19)/H27実績!D19/366*1000000,"-")</f>
        <v>763.96139568740045</v>
      </c>
      <c r="N19" s="38">
        <f>IF(D19&lt;&gt;0,[1]ごみ搬入量内訳!CM19/H27実績!D19/366*1000000,"-")</f>
        <v>216.02025487555167</v>
      </c>
      <c r="O19" s="38">
        <f>[1]ごみ搬入量内訳!DH19</f>
        <v>0</v>
      </c>
      <c r="P19" s="38">
        <f>[1]ごみ処理量内訳!E19</f>
        <v>16777</v>
      </c>
      <c r="Q19" s="38">
        <f>[1]ごみ処理量内訳!N19</f>
        <v>1075</v>
      </c>
      <c r="R19" s="38">
        <f t="shared" si="3"/>
        <v>0</v>
      </c>
      <c r="S19" s="38">
        <f>[1]ごみ処理量内訳!G19</f>
        <v>0</v>
      </c>
      <c r="T19" s="38">
        <f>[1]ごみ処理量内訳!L19</f>
        <v>0</v>
      </c>
      <c r="U19" s="38">
        <f>[1]ごみ処理量内訳!H19</f>
        <v>0</v>
      </c>
      <c r="V19" s="38">
        <f>[1]ごみ処理量内訳!I19</f>
        <v>0</v>
      </c>
      <c r="W19" s="38">
        <f>[1]ごみ処理量内訳!J19</f>
        <v>0</v>
      </c>
      <c r="X19" s="38">
        <f>[1]ごみ処理量内訳!K19</f>
        <v>0</v>
      </c>
      <c r="Y19" s="38">
        <f>[1]ごみ処理量内訳!M19</f>
        <v>0</v>
      </c>
      <c r="Z19" s="38">
        <f>[1]資源化量内訳!Y19</f>
        <v>1761</v>
      </c>
      <c r="AA19" s="38">
        <f t="shared" si="4"/>
        <v>19613</v>
      </c>
      <c r="AB19" s="40">
        <f t="shared" si="5"/>
        <v>94.518941518380657</v>
      </c>
      <c r="AC19" s="38">
        <f>[1]施設資源化量内訳!Y19</f>
        <v>0</v>
      </c>
      <c r="AD19" s="38">
        <f>[1]施設資源化量内訳!AT19</f>
        <v>0</v>
      </c>
      <c r="AE19" s="38">
        <f>[1]施設資源化量内訳!BO19</f>
        <v>0</v>
      </c>
      <c r="AF19" s="38">
        <f>[1]施設資源化量内訳!CJ19</f>
        <v>0</v>
      </c>
      <c r="AG19" s="38">
        <f>[1]施設資源化量内訳!DE19</f>
        <v>0</v>
      </c>
      <c r="AH19" s="38">
        <f>[1]施設資源化量内訳!DZ19</f>
        <v>0</v>
      </c>
      <c r="AI19" s="38">
        <f>[1]施設資源化量内訳!EU19</f>
        <v>0</v>
      </c>
      <c r="AJ19" s="38">
        <f t="shared" si="6"/>
        <v>0</v>
      </c>
      <c r="AK19" s="40">
        <f t="shared" si="7"/>
        <v>13.928933031194251</v>
      </c>
      <c r="AL19" s="40">
        <f>IF((AA19+J19)&lt;&gt;0,([1]資源化量内訳!D19-[1]資源化量内訳!R19-[1]資源化量内訳!T19-[1]資源化量内訳!V19-[1]資源化量内訳!U19)/(AA19+J19)*100,"-")</f>
        <v>13.928933031194251</v>
      </c>
      <c r="AM19" s="38">
        <f>[1]ごみ処理量内訳!AA19</f>
        <v>1075</v>
      </c>
      <c r="AN19" s="38">
        <f>[1]ごみ処理量内訳!AB19</f>
        <v>2468</v>
      </c>
      <c r="AO19" s="38">
        <f>[1]ごみ処理量内訳!AC19</f>
        <v>0</v>
      </c>
      <c r="AP19" s="38">
        <f t="shared" si="8"/>
        <v>3543</v>
      </c>
    </row>
    <row r="20" spans="1:42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144690</v>
      </c>
      <c r="E20" s="38">
        <v>144690</v>
      </c>
      <c r="F20" s="38">
        <v>0</v>
      </c>
      <c r="G20" s="38">
        <v>2769</v>
      </c>
      <c r="H20" s="38">
        <f>SUM([1]ごみ搬入量内訳!E20,+[1]ごみ搬入量内訳!AD20)</f>
        <v>43369</v>
      </c>
      <c r="I20" s="38">
        <f>[1]ごみ搬入量内訳!BC20</f>
        <v>5394</v>
      </c>
      <c r="J20" s="38">
        <f>[1]資源化量内訳!BO20</f>
        <v>3342</v>
      </c>
      <c r="K20" s="38">
        <f t="shared" si="1"/>
        <v>52105</v>
      </c>
      <c r="L20" s="39">
        <f t="shared" si="2"/>
        <v>983.92002196518104</v>
      </c>
      <c r="M20" s="38">
        <f>IF(D20&lt;&gt;0,([1]ごみ搬入量内訳!BR20+H27実績!J20)/H27実績!D20/366*1000000,"-")</f>
        <v>747.76410996639879</v>
      </c>
      <c r="N20" s="38">
        <f>IF(D20&lt;&gt;0,[1]ごみ搬入量内訳!CM20/H27実績!D20/366*1000000,"-")</f>
        <v>236.15591199878239</v>
      </c>
      <c r="O20" s="38">
        <f>[1]ごみ搬入量内訳!DH20</f>
        <v>0</v>
      </c>
      <c r="P20" s="38">
        <f>[1]ごみ処理量内訳!E20</f>
        <v>38424</v>
      </c>
      <c r="Q20" s="38">
        <f>[1]ごみ処理量内訳!N20</f>
        <v>90</v>
      </c>
      <c r="R20" s="38">
        <f t="shared" si="3"/>
        <v>8446</v>
      </c>
      <c r="S20" s="38">
        <f>[1]ごみ処理量内訳!G20</f>
        <v>3167</v>
      </c>
      <c r="T20" s="38">
        <f>[1]ごみ処理量内訳!L20</f>
        <v>1399</v>
      </c>
      <c r="U20" s="38">
        <f>[1]ごみ処理量内訳!H20</f>
        <v>0</v>
      </c>
      <c r="V20" s="38">
        <f>[1]ごみ処理量内訳!I20</f>
        <v>0</v>
      </c>
      <c r="W20" s="38">
        <f>[1]ごみ処理量内訳!J20</f>
        <v>0</v>
      </c>
      <c r="X20" s="38">
        <f>[1]ごみ処理量内訳!K20</f>
        <v>3880</v>
      </c>
      <c r="Y20" s="38">
        <f>[1]ごみ処理量内訳!M20</f>
        <v>0</v>
      </c>
      <c r="Z20" s="38">
        <f>[1]資源化量内訳!Y20</f>
        <v>1803</v>
      </c>
      <c r="AA20" s="38">
        <f t="shared" si="4"/>
        <v>48763</v>
      </c>
      <c r="AB20" s="40">
        <f t="shared" si="5"/>
        <v>99.815433833029147</v>
      </c>
      <c r="AC20" s="38">
        <f>[1]施設資源化量内訳!Y20</f>
        <v>4854</v>
      </c>
      <c r="AD20" s="38">
        <f>[1]施設資源化量内訳!AT20</f>
        <v>482</v>
      </c>
      <c r="AE20" s="38">
        <f>[1]施設資源化量内訳!BO20</f>
        <v>0</v>
      </c>
      <c r="AF20" s="38">
        <f>[1]施設資源化量内訳!CJ20</f>
        <v>0</v>
      </c>
      <c r="AG20" s="38">
        <f>[1]施設資源化量内訳!DE20</f>
        <v>0</v>
      </c>
      <c r="AH20" s="38">
        <f>[1]施設資源化量内訳!DZ20</f>
        <v>3880</v>
      </c>
      <c r="AI20" s="38">
        <f>[1]施設資源化量内訳!EU20</f>
        <v>1399</v>
      </c>
      <c r="AJ20" s="38">
        <f t="shared" si="6"/>
        <v>10615</v>
      </c>
      <c r="AK20" s="40">
        <f t="shared" si="7"/>
        <v>30.24661740715862</v>
      </c>
      <c r="AL20" s="40">
        <f>IF((AA20+J20)&lt;&gt;0,([1]資源化量内訳!D20-[1]資源化量内訳!R20-[1]資源化量内訳!T20-[1]資源化量内訳!V20-[1]資源化量内訳!U20)/(AA20+J20)*100,"-")</f>
        <v>28.563477593321178</v>
      </c>
      <c r="AM20" s="38">
        <f>[1]ごみ処理量内訳!AA20</f>
        <v>90</v>
      </c>
      <c r="AN20" s="38">
        <f>[1]ごみ処理量内訳!AB20</f>
        <v>400</v>
      </c>
      <c r="AO20" s="38">
        <f>[1]ごみ処理量内訳!AC20</f>
        <v>0</v>
      </c>
      <c r="AP20" s="38">
        <f t="shared" si="8"/>
        <v>490</v>
      </c>
    </row>
    <row r="21" spans="1:42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98695</v>
      </c>
      <c r="E21" s="38">
        <v>98695</v>
      </c>
      <c r="F21" s="38">
        <v>0</v>
      </c>
      <c r="G21" s="38">
        <v>5562</v>
      </c>
      <c r="H21" s="38">
        <f>SUM([1]ごみ搬入量内訳!E21,+[1]ごみ搬入量内訳!AD21)</f>
        <v>25803</v>
      </c>
      <c r="I21" s="38">
        <f>[1]ごみ搬入量内訳!BC21</f>
        <v>257</v>
      </c>
      <c r="J21" s="38">
        <f>[1]資源化量内訳!BO21</f>
        <v>2651</v>
      </c>
      <c r="K21" s="38">
        <f t="shared" si="1"/>
        <v>28711</v>
      </c>
      <c r="L21" s="39">
        <f t="shared" si="2"/>
        <v>794.82603162527812</v>
      </c>
      <c r="M21" s="38">
        <f>IF(D21&lt;&gt;0,([1]ごみ搬入量内訳!BR21+H27実績!J21)/H27実績!D21/366*1000000,"-")</f>
        <v>596.47249059239471</v>
      </c>
      <c r="N21" s="38">
        <f>IF(D21&lt;&gt;0,[1]ごみ搬入量内訳!CM21/H27実績!D21/366*1000000,"-")</f>
        <v>198.3535410328835</v>
      </c>
      <c r="O21" s="38">
        <f>[1]ごみ搬入量内訳!DH21</f>
        <v>0</v>
      </c>
      <c r="P21" s="38">
        <f>[1]ごみ処理量内訳!E21</f>
        <v>23839</v>
      </c>
      <c r="Q21" s="38">
        <f>[1]ごみ処理量内訳!N21</f>
        <v>338</v>
      </c>
      <c r="R21" s="38">
        <f t="shared" si="3"/>
        <v>1453</v>
      </c>
      <c r="S21" s="38">
        <f>[1]ごみ処理量内訳!G21</f>
        <v>0</v>
      </c>
      <c r="T21" s="38">
        <f>[1]ごみ処理量内訳!L21</f>
        <v>1443</v>
      </c>
      <c r="U21" s="38">
        <f>[1]ごみ処理量内訳!H21</f>
        <v>10</v>
      </c>
      <c r="V21" s="38">
        <f>[1]ごみ処理量内訳!I21</f>
        <v>0</v>
      </c>
      <c r="W21" s="38">
        <f>[1]ごみ処理量内訳!J21</f>
        <v>0</v>
      </c>
      <c r="X21" s="38">
        <f>[1]ごみ処理量内訳!K21</f>
        <v>0</v>
      </c>
      <c r="Y21" s="38">
        <f>[1]ごみ処理量内訳!M21</f>
        <v>0</v>
      </c>
      <c r="Z21" s="38">
        <f>[1]資源化量内訳!Y21</f>
        <v>430</v>
      </c>
      <c r="AA21" s="38">
        <f t="shared" si="4"/>
        <v>26060</v>
      </c>
      <c r="AB21" s="40">
        <f t="shared" si="5"/>
        <v>98.702993092862627</v>
      </c>
      <c r="AC21" s="38">
        <f>[1]施設資源化量内訳!Y21</f>
        <v>1037</v>
      </c>
      <c r="AD21" s="38">
        <f>[1]施設資源化量内訳!AT21</f>
        <v>0</v>
      </c>
      <c r="AE21" s="38">
        <f>[1]施設資源化量内訳!BO21</f>
        <v>10</v>
      </c>
      <c r="AF21" s="38">
        <f>[1]施設資源化量内訳!CJ21</f>
        <v>0</v>
      </c>
      <c r="AG21" s="38">
        <f>[1]施設資源化量内訳!DE21</f>
        <v>0</v>
      </c>
      <c r="AH21" s="38">
        <f>[1]施設資源化量内訳!DZ21</f>
        <v>0</v>
      </c>
      <c r="AI21" s="38">
        <f>[1]施設資源化量内訳!EU21</f>
        <v>687</v>
      </c>
      <c r="AJ21" s="38">
        <f t="shared" si="6"/>
        <v>1734</v>
      </c>
      <c r="AK21" s="40">
        <f t="shared" si="7"/>
        <v>16.770575737522204</v>
      </c>
      <c r="AL21" s="40">
        <f>IF((AA21+J21)&lt;&gt;0,([1]資源化量内訳!D21-[1]資源化量内訳!R21-[1]資源化量内訳!T21-[1]資源化量内訳!V21-[1]資源化量内訳!U21)/(AA21+J21)*100,"-")</f>
        <v>16.018250844624013</v>
      </c>
      <c r="AM21" s="38">
        <f>[1]ごみ処理量内訳!AA21</f>
        <v>338</v>
      </c>
      <c r="AN21" s="38">
        <f>[1]ごみ処理量内訳!AB21</f>
        <v>2031</v>
      </c>
      <c r="AO21" s="38">
        <f>[1]ごみ処理量内訳!AC21</f>
        <v>0</v>
      </c>
      <c r="AP21" s="38">
        <f t="shared" si="8"/>
        <v>2369</v>
      </c>
    </row>
    <row r="22" spans="1:42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27114</v>
      </c>
      <c r="E22" s="38">
        <v>27114</v>
      </c>
      <c r="F22" s="38">
        <v>0</v>
      </c>
      <c r="G22" s="38">
        <v>577</v>
      </c>
      <c r="H22" s="38">
        <f>SUM([1]ごみ搬入量内訳!E22,+[1]ごみ搬入量内訳!AD22)</f>
        <v>5984</v>
      </c>
      <c r="I22" s="38">
        <f>[1]ごみ搬入量内訳!BC22</f>
        <v>356</v>
      </c>
      <c r="J22" s="38">
        <f>[1]資源化量内訳!BO22</f>
        <v>588</v>
      </c>
      <c r="K22" s="38">
        <f t="shared" si="1"/>
        <v>6928</v>
      </c>
      <c r="L22" s="39">
        <f t="shared" si="2"/>
        <v>698.12501839027368</v>
      </c>
      <c r="M22" s="38">
        <f>IF(D22&lt;&gt;0,([1]ごみ搬入量内訳!BR22+H27実績!J22)/H27実績!D22/366*1000000,"-")</f>
        <v>530.34526151674515</v>
      </c>
      <c r="N22" s="38">
        <f>IF(D22&lt;&gt;0,[1]ごみ搬入量内訳!CM22/H27実績!D22/366*1000000,"-")</f>
        <v>167.77975687352853</v>
      </c>
      <c r="O22" s="38">
        <f>[1]ごみ搬入量内訳!DH22</f>
        <v>0</v>
      </c>
      <c r="P22" s="38">
        <f>[1]ごみ処理量内訳!E22</f>
        <v>5529</v>
      </c>
      <c r="Q22" s="38">
        <f>[1]ごみ処理量内訳!N22</f>
        <v>0</v>
      </c>
      <c r="R22" s="38">
        <f t="shared" si="3"/>
        <v>405</v>
      </c>
      <c r="S22" s="38">
        <f>[1]ごみ処理量内訳!G22</f>
        <v>405</v>
      </c>
      <c r="T22" s="38">
        <f>[1]ごみ処理量内訳!L22</f>
        <v>0</v>
      </c>
      <c r="U22" s="38">
        <f>[1]ごみ処理量内訳!H22</f>
        <v>0</v>
      </c>
      <c r="V22" s="38">
        <f>[1]ごみ処理量内訳!I22</f>
        <v>0</v>
      </c>
      <c r="W22" s="38">
        <f>[1]ごみ処理量内訳!J22</f>
        <v>0</v>
      </c>
      <c r="X22" s="38">
        <f>[1]ごみ処理量内訳!K22</f>
        <v>0</v>
      </c>
      <c r="Y22" s="38">
        <f>[1]ごみ処理量内訳!M22</f>
        <v>0</v>
      </c>
      <c r="Z22" s="38">
        <f>[1]資源化量内訳!Y22</f>
        <v>406</v>
      </c>
      <c r="AA22" s="38">
        <f t="shared" si="4"/>
        <v>6340</v>
      </c>
      <c r="AB22" s="40">
        <f t="shared" si="5"/>
        <v>100</v>
      </c>
      <c r="AC22" s="38">
        <f>[1]施設資源化量内訳!Y22</f>
        <v>0</v>
      </c>
      <c r="AD22" s="38">
        <f>[1]施設資源化量内訳!AT22</f>
        <v>71</v>
      </c>
      <c r="AE22" s="38">
        <f>[1]施設資源化量内訳!BO22</f>
        <v>0</v>
      </c>
      <c r="AF22" s="38">
        <f>[1]施設資源化量内訳!CJ22</f>
        <v>0</v>
      </c>
      <c r="AG22" s="38">
        <f>[1]施設資源化量内訳!DE22</f>
        <v>0</v>
      </c>
      <c r="AH22" s="38">
        <f>[1]施設資源化量内訳!DZ22</f>
        <v>0</v>
      </c>
      <c r="AI22" s="38">
        <f>[1]施設資源化量内訳!EU22</f>
        <v>0</v>
      </c>
      <c r="AJ22" s="38">
        <f t="shared" si="6"/>
        <v>71</v>
      </c>
      <c r="AK22" s="40">
        <f t="shared" si="7"/>
        <v>15.372401847575057</v>
      </c>
      <c r="AL22" s="40">
        <f>IF((AA22+J22)&lt;&gt;0,([1]資源化量内訳!D22-[1]資源化量内訳!R22-[1]資源化量内訳!T22-[1]資源化量内訳!V22-[1]資源化量内訳!U22)/(AA22+J22)*100,"-")</f>
        <v>15.372401847575057</v>
      </c>
      <c r="AM22" s="38">
        <f>[1]ごみ処理量内訳!AA22</f>
        <v>0</v>
      </c>
      <c r="AN22" s="38">
        <f>[1]ごみ処理量内訳!AB22</f>
        <v>618</v>
      </c>
      <c r="AO22" s="38">
        <f>[1]ごみ処理量内訳!AC22</f>
        <v>83</v>
      </c>
      <c r="AP22" s="38">
        <f t="shared" si="8"/>
        <v>701</v>
      </c>
    </row>
    <row r="23" spans="1:42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54354</v>
      </c>
      <c r="E23" s="38">
        <v>54354</v>
      </c>
      <c r="F23" s="38">
        <v>0</v>
      </c>
      <c r="G23" s="38">
        <v>1833</v>
      </c>
      <c r="H23" s="38">
        <f>SUM([1]ごみ搬入量内訳!E23,+[1]ごみ搬入量内訳!AD23)</f>
        <v>12831</v>
      </c>
      <c r="I23" s="38">
        <f>[1]ごみ搬入量内訳!BC23</f>
        <v>742</v>
      </c>
      <c r="J23" s="38">
        <f>[1]資源化量内訳!BO23</f>
        <v>340</v>
      </c>
      <c r="K23" s="38">
        <f t="shared" si="1"/>
        <v>13913</v>
      </c>
      <c r="L23" s="39">
        <f t="shared" si="2"/>
        <v>699.3719174703939</v>
      </c>
      <c r="M23" s="38">
        <f>IF(D23&lt;&gt;0,([1]ごみ搬入量内訳!BR23+H27実績!J23)/H27実績!D23/366*1000000,"-")</f>
        <v>434.91452813583328</v>
      </c>
      <c r="N23" s="38">
        <f>IF(D23&lt;&gt;0,[1]ごみ搬入量内訳!CM23/H27実績!D23/366*1000000,"-")</f>
        <v>264.45738933456062</v>
      </c>
      <c r="O23" s="38">
        <f>[1]ごみ搬入量内訳!DH23</f>
        <v>0</v>
      </c>
      <c r="P23" s="38">
        <f>[1]ごみ処理量内訳!E23</f>
        <v>12303</v>
      </c>
      <c r="Q23" s="38">
        <f>[1]ごみ処理量内訳!N23</f>
        <v>0</v>
      </c>
      <c r="R23" s="38">
        <f t="shared" si="3"/>
        <v>692</v>
      </c>
      <c r="S23" s="38">
        <f>[1]ごみ処理量内訳!G23</f>
        <v>604</v>
      </c>
      <c r="T23" s="38">
        <f>[1]ごみ処理量内訳!L23</f>
        <v>88</v>
      </c>
      <c r="U23" s="38">
        <f>[1]ごみ処理量内訳!H23</f>
        <v>0</v>
      </c>
      <c r="V23" s="38">
        <f>[1]ごみ処理量内訳!I23</f>
        <v>0</v>
      </c>
      <c r="W23" s="38">
        <f>[1]ごみ処理量内訳!J23</f>
        <v>0</v>
      </c>
      <c r="X23" s="38">
        <f>[1]ごみ処理量内訳!K23</f>
        <v>0</v>
      </c>
      <c r="Y23" s="38">
        <f>[1]ごみ処理量内訳!M23</f>
        <v>0</v>
      </c>
      <c r="Z23" s="38">
        <f>[1]資源化量内訳!Y23</f>
        <v>578</v>
      </c>
      <c r="AA23" s="38">
        <f t="shared" si="4"/>
        <v>13573</v>
      </c>
      <c r="AB23" s="40">
        <f t="shared" si="5"/>
        <v>100</v>
      </c>
      <c r="AC23" s="38">
        <f>[1]施設資源化量内訳!Y23</f>
        <v>593</v>
      </c>
      <c r="AD23" s="38">
        <f>[1]施設資源化量内訳!AT23</f>
        <v>62</v>
      </c>
      <c r="AE23" s="38">
        <f>[1]施設資源化量内訳!BO23</f>
        <v>0</v>
      </c>
      <c r="AF23" s="38">
        <f>[1]施設資源化量内訳!CJ23</f>
        <v>0</v>
      </c>
      <c r="AG23" s="38">
        <f>[1]施設資源化量内訳!DE23</f>
        <v>0</v>
      </c>
      <c r="AH23" s="38">
        <f>[1]施設資源化量内訳!DZ23</f>
        <v>0</v>
      </c>
      <c r="AI23" s="38">
        <f>[1]施設資源化量内訳!EU23</f>
        <v>88</v>
      </c>
      <c r="AJ23" s="38">
        <f t="shared" si="6"/>
        <v>743</v>
      </c>
      <c r="AK23" s="40">
        <f t="shared" si="7"/>
        <v>11.938474807733774</v>
      </c>
      <c r="AL23" s="40">
        <f>IF((AA23+J23)&lt;&gt;0,([1]資源化量内訳!D23-[1]資源化量内訳!R23-[1]資源化量内訳!T23-[1]資源化量内訳!V23-[1]資源化量内訳!U23)/(AA23+J23)*100,"-")</f>
        <v>11.938474807733774</v>
      </c>
      <c r="AM23" s="38">
        <f>[1]ごみ処理量内訳!AA23</f>
        <v>0</v>
      </c>
      <c r="AN23" s="38">
        <f>[1]ごみ処理量内訳!AB23</f>
        <v>420</v>
      </c>
      <c r="AO23" s="38">
        <f>[1]ごみ処理量内訳!AC23</f>
        <v>34</v>
      </c>
      <c r="AP23" s="38">
        <f t="shared" si="8"/>
        <v>454</v>
      </c>
    </row>
    <row r="24" spans="1:42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24696</v>
      </c>
      <c r="E24" s="38">
        <v>24696</v>
      </c>
      <c r="F24" s="38">
        <v>0</v>
      </c>
      <c r="G24" s="38">
        <v>127</v>
      </c>
      <c r="H24" s="38">
        <f>SUM([1]ごみ搬入量内訳!E24,+[1]ごみ搬入量内訳!AD24)</f>
        <v>5853</v>
      </c>
      <c r="I24" s="38">
        <f>[1]ごみ搬入量内訳!BC24</f>
        <v>1053</v>
      </c>
      <c r="J24" s="38">
        <f>[1]資源化量内訳!BO24</f>
        <v>757</v>
      </c>
      <c r="K24" s="38">
        <f t="shared" si="1"/>
        <v>7663</v>
      </c>
      <c r="L24" s="39">
        <f t="shared" si="2"/>
        <v>847.79553247268211</v>
      </c>
      <c r="M24" s="38">
        <f>IF(D24&lt;&gt;0,([1]ごみ搬入量内訳!BR24+H27実績!J24)/H27実績!D24/366*1000000,"-")</f>
        <v>697.33201633502733</v>
      </c>
      <c r="N24" s="38">
        <f>IF(D24&lt;&gt;0,[1]ごみ搬入量内訳!CM24/H27実績!D24/366*1000000,"-")</f>
        <v>150.46351613765466</v>
      </c>
      <c r="O24" s="38">
        <f>[1]ごみ搬入量内訳!DH24</f>
        <v>0</v>
      </c>
      <c r="P24" s="38">
        <f>[1]ごみ処理量内訳!E24</f>
        <v>5835</v>
      </c>
      <c r="Q24" s="38">
        <f>[1]ごみ処理量内訳!N24</f>
        <v>113</v>
      </c>
      <c r="R24" s="38">
        <f t="shared" si="3"/>
        <v>958</v>
      </c>
      <c r="S24" s="38">
        <f>[1]ごみ処理量内訳!G24</f>
        <v>0</v>
      </c>
      <c r="T24" s="38">
        <f>[1]ごみ処理量内訳!L24</f>
        <v>958</v>
      </c>
      <c r="U24" s="38">
        <f>[1]ごみ処理量内訳!H24</f>
        <v>0</v>
      </c>
      <c r="V24" s="38">
        <f>[1]ごみ処理量内訳!I24</f>
        <v>0</v>
      </c>
      <c r="W24" s="38">
        <f>[1]ごみ処理量内訳!J24</f>
        <v>0</v>
      </c>
      <c r="X24" s="38">
        <f>[1]ごみ処理量内訳!K24</f>
        <v>0</v>
      </c>
      <c r="Y24" s="38">
        <f>[1]ごみ処理量内訳!M24</f>
        <v>0</v>
      </c>
      <c r="Z24" s="38">
        <f>[1]資源化量内訳!Y24</f>
        <v>0</v>
      </c>
      <c r="AA24" s="38">
        <f t="shared" si="4"/>
        <v>6906</v>
      </c>
      <c r="AB24" s="40">
        <f t="shared" si="5"/>
        <v>98.363741673906745</v>
      </c>
      <c r="AC24" s="38">
        <f>[1]施設資源化量内訳!Y24</f>
        <v>0</v>
      </c>
      <c r="AD24" s="38">
        <f>[1]施設資源化量内訳!AT24</f>
        <v>0</v>
      </c>
      <c r="AE24" s="38">
        <f>[1]施設資源化量内訳!BO24</f>
        <v>0</v>
      </c>
      <c r="AF24" s="38">
        <f>[1]施設資源化量内訳!CJ24</f>
        <v>0</v>
      </c>
      <c r="AG24" s="38">
        <f>[1]施設資源化量内訳!DE24</f>
        <v>0</v>
      </c>
      <c r="AH24" s="38">
        <f>[1]施設資源化量内訳!DZ24</f>
        <v>0</v>
      </c>
      <c r="AI24" s="38">
        <f>[1]施設資源化量内訳!EU24</f>
        <v>958</v>
      </c>
      <c r="AJ24" s="38">
        <f t="shared" si="6"/>
        <v>958</v>
      </c>
      <c r="AK24" s="40">
        <f t="shared" si="7"/>
        <v>22.380268824220277</v>
      </c>
      <c r="AL24" s="40">
        <f>IF((AA24+J24)&lt;&gt;0,([1]資源化量内訳!D24-[1]資源化量内訳!R24-[1]資源化量内訳!T24-[1]資源化量内訳!V24-[1]資源化量内訳!U24)/(AA24+J24)*100,"-")</f>
        <v>22.380268824220277</v>
      </c>
      <c r="AM24" s="38">
        <f>[1]ごみ処理量内訳!AA24</f>
        <v>113</v>
      </c>
      <c r="AN24" s="38">
        <f>[1]ごみ処理量内訳!AB24</f>
        <v>399</v>
      </c>
      <c r="AO24" s="38">
        <f>[1]ごみ処理量内訳!AC24</f>
        <v>0</v>
      </c>
      <c r="AP24" s="38">
        <f t="shared" si="8"/>
        <v>512</v>
      </c>
    </row>
    <row r="25" spans="1:42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33995</v>
      </c>
      <c r="E25" s="38">
        <v>33995</v>
      </c>
      <c r="F25" s="38">
        <v>0</v>
      </c>
      <c r="G25" s="38">
        <v>423</v>
      </c>
      <c r="H25" s="38">
        <f>SUM([1]ごみ搬入量内訳!E25,+[1]ごみ搬入量内訳!AD25)</f>
        <v>9549</v>
      </c>
      <c r="I25" s="38">
        <f>[1]ごみ搬入量内訳!BC25</f>
        <v>81</v>
      </c>
      <c r="J25" s="38">
        <f>[1]資源化量内訳!BO25</f>
        <v>534</v>
      </c>
      <c r="K25" s="38">
        <f t="shared" si="1"/>
        <v>10164</v>
      </c>
      <c r="L25" s="39">
        <f t="shared" si="2"/>
        <v>816.89930293509894</v>
      </c>
      <c r="M25" s="38">
        <f>IF(D25&lt;&gt;0,([1]ごみ搬入量内訳!BR25+H27実績!J25)/H27実績!D25/366*1000000,"-")</f>
        <v>519.84501095869939</v>
      </c>
      <c r="N25" s="38">
        <f>IF(D25&lt;&gt;0,[1]ごみ搬入量内訳!CM25/H27実績!D25/366*1000000,"-")</f>
        <v>297.05429197639961</v>
      </c>
      <c r="O25" s="38">
        <f>[1]ごみ搬入量内訳!DH25</f>
        <v>1191</v>
      </c>
      <c r="P25" s="38">
        <f>[1]ごみ処理量内訳!E25</f>
        <v>8087</v>
      </c>
      <c r="Q25" s="38">
        <f>[1]ごみ処理量内訳!N25</f>
        <v>0</v>
      </c>
      <c r="R25" s="38">
        <f t="shared" si="3"/>
        <v>741</v>
      </c>
      <c r="S25" s="38">
        <f>[1]ごみ処理量内訳!G25</f>
        <v>243</v>
      </c>
      <c r="T25" s="38">
        <f>[1]ごみ処理量内訳!L25</f>
        <v>447</v>
      </c>
      <c r="U25" s="38">
        <f>[1]ごみ処理量内訳!H25</f>
        <v>0</v>
      </c>
      <c r="V25" s="38">
        <f>[1]ごみ処理量内訳!I25</f>
        <v>0</v>
      </c>
      <c r="W25" s="38">
        <f>[1]ごみ処理量内訳!J25</f>
        <v>0</v>
      </c>
      <c r="X25" s="38">
        <f>[1]ごみ処理量内訳!K25</f>
        <v>51</v>
      </c>
      <c r="Y25" s="38">
        <f>[1]ごみ処理量内訳!M25</f>
        <v>0</v>
      </c>
      <c r="Z25" s="38">
        <f>[1]資源化量内訳!Y25</f>
        <v>802</v>
      </c>
      <c r="AA25" s="38">
        <f t="shared" si="4"/>
        <v>9630</v>
      </c>
      <c r="AB25" s="40">
        <f t="shared" si="5"/>
        <v>100</v>
      </c>
      <c r="AC25" s="38">
        <f>[1]施設資源化量内訳!Y25</f>
        <v>0</v>
      </c>
      <c r="AD25" s="38">
        <f>[1]施設資源化量内訳!AT25</f>
        <v>243</v>
      </c>
      <c r="AE25" s="38">
        <f>[1]施設資源化量内訳!BO25</f>
        <v>0</v>
      </c>
      <c r="AF25" s="38">
        <f>[1]施設資源化量内訳!CJ25</f>
        <v>0</v>
      </c>
      <c r="AG25" s="38">
        <f>[1]施設資源化量内訳!DE25</f>
        <v>0</v>
      </c>
      <c r="AH25" s="38">
        <f>[1]施設資源化量内訳!DZ25</f>
        <v>51</v>
      </c>
      <c r="AI25" s="38">
        <f>[1]施設資源化量内訳!EU25</f>
        <v>447</v>
      </c>
      <c r="AJ25" s="38">
        <f t="shared" si="6"/>
        <v>741</v>
      </c>
      <c r="AK25" s="40">
        <f t="shared" si="7"/>
        <v>20.434868162140891</v>
      </c>
      <c r="AL25" s="40">
        <f>IF((AA25+J25)&lt;&gt;0,([1]資源化量内訳!D25-[1]資源化量内訳!R25-[1]資源化量内訳!T25-[1]資源化量内訳!V25-[1]資源化量内訳!U25)/(AA25+J25)*100,"-")</f>
        <v>20.434868162140891</v>
      </c>
      <c r="AM25" s="38">
        <f>[1]ごみ処理量内訳!AA25</f>
        <v>0</v>
      </c>
      <c r="AN25" s="38">
        <f>[1]ごみ処理量内訳!AB25</f>
        <v>279</v>
      </c>
      <c r="AO25" s="38">
        <f>[1]ごみ処理量内訳!AC25</f>
        <v>0</v>
      </c>
      <c r="AP25" s="38">
        <f t="shared" si="8"/>
        <v>279</v>
      </c>
    </row>
    <row r="26" spans="1:42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42090</v>
      </c>
      <c r="E26" s="38">
        <v>42090</v>
      </c>
      <c r="F26" s="38">
        <v>0</v>
      </c>
      <c r="G26" s="38">
        <v>397</v>
      </c>
      <c r="H26" s="38">
        <f>SUM([1]ごみ搬入量内訳!E26,+[1]ごみ搬入量内訳!AD26)</f>
        <v>8571</v>
      </c>
      <c r="I26" s="38">
        <f>[1]ごみ搬入量内訳!BC26</f>
        <v>3943</v>
      </c>
      <c r="J26" s="38">
        <f>[1]資源化量内訳!BO26</f>
        <v>0</v>
      </c>
      <c r="K26" s="38">
        <f t="shared" si="1"/>
        <v>12514</v>
      </c>
      <c r="L26" s="39">
        <f t="shared" si="2"/>
        <v>812.33682182468738</v>
      </c>
      <c r="M26" s="38">
        <f>IF(D26&lt;&gt;0,([1]ごみ搬入量内訳!BR26+H27実績!J26)/H27実績!D26/366*1000000,"-")</f>
        <v>528.72649942161411</v>
      </c>
      <c r="N26" s="38">
        <f>IF(D26&lt;&gt;0,[1]ごみ搬入量内訳!CM26/H27実績!D26/366*1000000,"-")</f>
        <v>283.61032240307327</v>
      </c>
      <c r="O26" s="38">
        <f>[1]ごみ搬入量内訳!DH26</f>
        <v>0</v>
      </c>
      <c r="P26" s="38">
        <f>[1]ごみ処理量内訳!E26</f>
        <v>9798</v>
      </c>
      <c r="Q26" s="38">
        <f>[1]ごみ処理量内訳!N26</f>
        <v>534</v>
      </c>
      <c r="R26" s="38">
        <f t="shared" si="3"/>
        <v>2087</v>
      </c>
      <c r="S26" s="38">
        <f>[1]ごみ処理量内訳!G26</f>
        <v>0</v>
      </c>
      <c r="T26" s="38">
        <f>[1]ごみ処理量内訳!L26</f>
        <v>2033</v>
      </c>
      <c r="U26" s="38">
        <f>[1]ごみ処理量内訳!H26</f>
        <v>54</v>
      </c>
      <c r="V26" s="38">
        <f>[1]ごみ処理量内訳!I26</f>
        <v>0</v>
      </c>
      <c r="W26" s="38">
        <f>[1]ごみ処理量内訳!J26</f>
        <v>0</v>
      </c>
      <c r="X26" s="38">
        <f>[1]ごみ処理量内訳!K26</f>
        <v>0</v>
      </c>
      <c r="Y26" s="38">
        <f>[1]ごみ処理量内訳!M26</f>
        <v>0</v>
      </c>
      <c r="Z26" s="38">
        <f>[1]資源化量内訳!Y26</f>
        <v>95</v>
      </c>
      <c r="AA26" s="38">
        <f t="shared" si="4"/>
        <v>12514</v>
      </c>
      <c r="AB26" s="40">
        <f t="shared" si="5"/>
        <v>95.732779287198326</v>
      </c>
      <c r="AC26" s="38">
        <f>[1]施設資源化量内訳!Y26</f>
        <v>320</v>
      </c>
      <c r="AD26" s="38">
        <f>[1]施設資源化量内訳!AT26</f>
        <v>0</v>
      </c>
      <c r="AE26" s="38">
        <f>[1]施設資源化量内訳!BO26</f>
        <v>54</v>
      </c>
      <c r="AF26" s="38">
        <f>[1]施設資源化量内訳!CJ26</f>
        <v>0</v>
      </c>
      <c r="AG26" s="38">
        <f>[1]施設資源化量内訳!DE26</f>
        <v>0</v>
      </c>
      <c r="AH26" s="38">
        <f>[1]施設資源化量内訳!DZ26</f>
        <v>0</v>
      </c>
      <c r="AI26" s="38">
        <f>[1]施設資源化量内訳!EU26</f>
        <v>1891</v>
      </c>
      <c r="AJ26" s="38">
        <f t="shared" si="6"/>
        <v>2265</v>
      </c>
      <c r="AK26" s="40">
        <f t="shared" si="7"/>
        <v>18.858878056576632</v>
      </c>
      <c r="AL26" s="40">
        <f>IF((AA26+J26)&lt;&gt;0,([1]資源化量内訳!D26-[1]資源化量内訳!R26-[1]資源化量内訳!T26-[1]資源化量内訳!V26-[1]資源化量内訳!U26)/(AA26+J26)*100,"-")</f>
        <v>18.858878056576632</v>
      </c>
      <c r="AM26" s="38">
        <f>[1]ごみ処理量内訳!AA26</f>
        <v>534</v>
      </c>
      <c r="AN26" s="38">
        <f>[1]ごみ処理量内訳!AB26</f>
        <v>677</v>
      </c>
      <c r="AO26" s="38">
        <f>[1]ごみ処理量内訳!AC26</f>
        <v>6</v>
      </c>
      <c r="AP26" s="38">
        <f t="shared" si="8"/>
        <v>1217</v>
      </c>
    </row>
    <row r="27" spans="1:42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33585</v>
      </c>
      <c r="E27" s="38">
        <v>33585</v>
      </c>
      <c r="F27" s="38">
        <v>0</v>
      </c>
      <c r="G27" s="38">
        <v>364</v>
      </c>
      <c r="H27" s="38">
        <f>SUM([1]ごみ搬入量内訳!E27,+[1]ごみ搬入量内訳!AD27)</f>
        <v>7226</v>
      </c>
      <c r="I27" s="38">
        <f>[1]ごみ搬入量内訳!BC27</f>
        <v>2823</v>
      </c>
      <c r="J27" s="38">
        <f>[1]資源化量内訳!BO27</f>
        <v>976</v>
      </c>
      <c r="K27" s="38">
        <f t="shared" si="1"/>
        <v>11025</v>
      </c>
      <c r="L27" s="39">
        <f t="shared" si="2"/>
        <v>896.9168027295558</v>
      </c>
      <c r="M27" s="38">
        <f>IF(D27&lt;&gt;0,([1]ごみ搬入量内訳!BR27+H27実績!J27)/H27実績!D27/366*1000000,"-")</f>
        <v>562.71868702769495</v>
      </c>
      <c r="N27" s="38">
        <f>IF(D27&lt;&gt;0,[1]ごみ搬入量内訳!CM27/H27実績!D27/366*1000000,"-")</f>
        <v>334.19811570186079</v>
      </c>
      <c r="O27" s="38">
        <f>[1]ごみ搬入量内訳!DH27</f>
        <v>46</v>
      </c>
      <c r="P27" s="38">
        <f>[1]ごみ処理量内訳!E27</f>
        <v>8950</v>
      </c>
      <c r="Q27" s="38">
        <f>[1]ごみ処理量内訳!N27</f>
        <v>233</v>
      </c>
      <c r="R27" s="38">
        <f t="shared" si="3"/>
        <v>716</v>
      </c>
      <c r="S27" s="38">
        <f>[1]ごみ処理量内訳!G27</f>
        <v>205</v>
      </c>
      <c r="T27" s="38">
        <f>[1]ごみ処理量内訳!L27</f>
        <v>511</v>
      </c>
      <c r="U27" s="38">
        <f>[1]ごみ処理量内訳!H27</f>
        <v>0</v>
      </c>
      <c r="V27" s="38">
        <f>[1]ごみ処理量内訳!I27</f>
        <v>0</v>
      </c>
      <c r="W27" s="38">
        <f>[1]ごみ処理量内訳!J27</f>
        <v>0</v>
      </c>
      <c r="X27" s="38">
        <f>[1]ごみ処理量内訳!K27</f>
        <v>0</v>
      </c>
      <c r="Y27" s="38">
        <f>[1]ごみ処理量内訳!M27</f>
        <v>0</v>
      </c>
      <c r="Z27" s="38">
        <f>[1]資源化量内訳!Y27</f>
        <v>150</v>
      </c>
      <c r="AA27" s="38">
        <f t="shared" si="4"/>
        <v>10049</v>
      </c>
      <c r="AB27" s="40">
        <f t="shared" si="5"/>
        <v>97.681361329485512</v>
      </c>
      <c r="AC27" s="38">
        <f>[1]施設資源化量内訳!Y27</f>
        <v>0</v>
      </c>
      <c r="AD27" s="38">
        <f>[1]施設資源化量内訳!AT27</f>
        <v>0</v>
      </c>
      <c r="AE27" s="38">
        <f>[1]施設資源化量内訳!BO27</f>
        <v>0</v>
      </c>
      <c r="AF27" s="38">
        <f>[1]施設資源化量内訳!CJ27</f>
        <v>0</v>
      </c>
      <c r="AG27" s="38">
        <f>[1]施設資源化量内訳!DE27</f>
        <v>0</v>
      </c>
      <c r="AH27" s="38">
        <f>[1]施設資源化量内訳!DZ27</f>
        <v>0</v>
      </c>
      <c r="AI27" s="38">
        <f>[1]施設資源化量内訳!EU27</f>
        <v>491</v>
      </c>
      <c r="AJ27" s="38">
        <f t="shared" si="6"/>
        <v>491</v>
      </c>
      <c r="AK27" s="40">
        <f t="shared" si="7"/>
        <v>14.666666666666666</v>
      </c>
      <c r="AL27" s="40">
        <f>IF((AA27+J27)&lt;&gt;0,([1]資源化量内訳!D27-[1]資源化量内訳!R27-[1]資源化量内訳!T27-[1]資源化量内訳!V27-[1]資源化量内訳!U27)/(AA27+J27)*100,"-")</f>
        <v>14.666666666666666</v>
      </c>
      <c r="AM27" s="38">
        <f>[1]ごみ処理量内訳!AA27</f>
        <v>233</v>
      </c>
      <c r="AN27" s="38">
        <f>[1]ごみ処理量内訳!AB27</f>
        <v>761</v>
      </c>
      <c r="AO27" s="38">
        <f>[1]ごみ処理量内訳!AC27</f>
        <v>0</v>
      </c>
      <c r="AP27" s="38">
        <f t="shared" si="8"/>
        <v>994</v>
      </c>
    </row>
    <row r="28" spans="1:42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35206</v>
      </c>
      <c r="E28" s="38">
        <v>35206</v>
      </c>
      <c r="F28" s="38">
        <v>0</v>
      </c>
      <c r="G28" s="38">
        <v>547</v>
      </c>
      <c r="H28" s="38">
        <f>SUM([1]ごみ搬入量内訳!E28,+[1]ごみ搬入量内訳!AD28)</f>
        <v>7859</v>
      </c>
      <c r="I28" s="38">
        <f>[1]ごみ搬入量内訳!BC28</f>
        <v>1120</v>
      </c>
      <c r="J28" s="38">
        <f>[1]資源化量内訳!BO28</f>
        <v>1176</v>
      </c>
      <c r="K28" s="38">
        <f t="shared" si="1"/>
        <v>10155</v>
      </c>
      <c r="L28" s="39">
        <f t="shared" si="2"/>
        <v>788.10150654275594</v>
      </c>
      <c r="M28" s="38">
        <f>IF(D28&lt;&gt;0,([1]ごみ搬入量内訳!BR28+H27実績!J28)/H27実績!D28/366*1000000,"-")</f>
        <v>578.32914099031177</v>
      </c>
      <c r="N28" s="38">
        <f>IF(D28&lt;&gt;0,[1]ごみ搬入量内訳!CM28/H27実績!D28/366*1000000,"-")</f>
        <v>209.77236555244403</v>
      </c>
      <c r="O28" s="38">
        <f>[1]ごみ搬入量内訳!DH28</f>
        <v>0</v>
      </c>
      <c r="P28" s="38">
        <f>[1]ごみ処理量内訳!E28</f>
        <v>6472</v>
      </c>
      <c r="Q28" s="38">
        <f>[1]ごみ処理量内訳!N28</f>
        <v>533</v>
      </c>
      <c r="R28" s="38">
        <f t="shared" si="3"/>
        <v>1974</v>
      </c>
      <c r="S28" s="38">
        <f>[1]ごみ処理量内訳!G28</f>
        <v>580</v>
      </c>
      <c r="T28" s="38">
        <f>[1]ごみ処理量内訳!L28</f>
        <v>671</v>
      </c>
      <c r="U28" s="38">
        <f>[1]ごみ処理量内訳!H28</f>
        <v>64</v>
      </c>
      <c r="V28" s="38">
        <f>[1]ごみ処理量内訳!I28</f>
        <v>0</v>
      </c>
      <c r="W28" s="38">
        <f>[1]ごみ処理量内訳!J28</f>
        <v>0</v>
      </c>
      <c r="X28" s="38">
        <f>[1]ごみ処理量内訳!K28</f>
        <v>0</v>
      </c>
      <c r="Y28" s="38">
        <f>[1]ごみ処理量内訳!M28</f>
        <v>659</v>
      </c>
      <c r="Z28" s="38">
        <f>[1]資源化量内訳!Y28</f>
        <v>0</v>
      </c>
      <c r="AA28" s="38">
        <f t="shared" si="4"/>
        <v>8979</v>
      </c>
      <c r="AB28" s="40">
        <f t="shared" si="5"/>
        <v>94.063926940639263</v>
      </c>
      <c r="AC28" s="38">
        <f>[1]施設資源化量内訳!Y28</f>
        <v>146</v>
      </c>
      <c r="AD28" s="38">
        <f>[1]施設資源化量内訳!AT28</f>
        <v>109</v>
      </c>
      <c r="AE28" s="38">
        <f>[1]施設資源化量内訳!BO28</f>
        <v>64</v>
      </c>
      <c r="AF28" s="38">
        <f>[1]施設資源化量内訳!CJ28</f>
        <v>0</v>
      </c>
      <c r="AG28" s="38">
        <f>[1]施設資源化量内訳!DE28</f>
        <v>0</v>
      </c>
      <c r="AH28" s="38">
        <f>[1]施設資源化量内訳!DZ28</f>
        <v>0</v>
      </c>
      <c r="AI28" s="38">
        <f>[1]施設資源化量内訳!EU28</f>
        <v>671</v>
      </c>
      <c r="AJ28" s="38">
        <f t="shared" si="6"/>
        <v>990</v>
      </c>
      <c r="AK28" s="40">
        <f t="shared" si="7"/>
        <v>21.329394387001479</v>
      </c>
      <c r="AL28" s="40">
        <f>IF((AA28+J28)&lt;&gt;0,([1]資源化量内訳!D28-[1]資源化量内訳!R28-[1]資源化量内訳!T28-[1]資源化量内訳!V28-[1]資源化量内訳!U28)/(AA28+J28)*100,"-")</f>
        <v>21.329394387001479</v>
      </c>
      <c r="AM28" s="38">
        <f>[1]ごみ処理量内訳!AA28</f>
        <v>533</v>
      </c>
      <c r="AN28" s="38">
        <f>[1]ごみ処理量内訳!AB28</f>
        <v>495</v>
      </c>
      <c r="AO28" s="38">
        <f>[1]ごみ処理量内訳!AC28</f>
        <v>37</v>
      </c>
      <c r="AP28" s="38">
        <f t="shared" si="8"/>
        <v>1065</v>
      </c>
    </row>
    <row r="29" spans="1:42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24622</v>
      </c>
      <c r="E29" s="38">
        <v>24622</v>
      </c>
      <c r="F29" s="38">
        <v>0</v>
      </c>
      <c r="G29" s="38">
        <v>499</v>
      </c>
      <c r="H29" s="38">
        <f>SUM([1]ごみ搬入量内訳!E29,+[1]ごみ搬入量内訳!AD29)</f>
        <v>8827</v>
      </c>
      <c r="I29" s="38">
        <f>[1]ごみ搬入量内訳!BC29</f>
        <v>1388</v>
      </c>
      <c r="J29" s="38">
        <f>[1]資源化量内訳!BO29</f>
        <v>0</v>
      </c>
      <c r="K29" s="38">
        <f t="shared" si="1"/>
        <v>10215</v>
      </c>
      <c r="L29" s="39">
        <f t="shared" si="2"/>
        <v>1133.5324533171054</v>
      </c>
      <c r="M29" s="38">
        <f>IF(D29&lt;&gt;0,([1]ごみ搬入量内訳!BR29+H27実績!J29)/H27実績!D29/366*1000000,"-")</f>
        <v>719.95678483811855</v>
      </c>
      <c r="N29" s="38">
        <f>IF(D29&lt;&gt;0,[1]ごみ搬入量内訳!CM29/H27実績!D29/366*1000000,"-")</f>
        <v>413.57566847898698</v>
      </c>
      <c r="O29" s="38">
        <f>[1]ごみ搬入量内訳!DH29</f>
        <v>0</v>
      </c>
      <c r="P29" s="38">
        <f>[1]ごみ処理量内訳!E29</f>
        <v>8009</v>
      </c>
      <c r="Q29" s="38">
        <f>[1]ごみ処理量内訳!N29</f>
        <v>0</v>
      </c>
      <c r="R29" s="38">
        <f t="shared" si="3"/>
        <v>2206</v>
      </c>
      <c r="S29" s="38">
        <f>[1]ごみ処理量内訳!G29</f>
        <v>0</v>
      </c>
      <c r="T29" s="38">
        <f>[1]ごみ処理量内訳!L29</f>
        <v>1935</v>
      </c>
      <c r="U29" s="38">
        <f>[1]ごみ処理量内訳!H29</f>
        <v>0</v>
      </c>
      <c r="V29" s="38">
        <f>[1]ごみ処理量内訳!I29</f>
        <v>0</v>
      </c>
      <c r="W29" s="38">
        <f>[1]ごみ処理量内訳!J29</f>
        <v>0</v>
      </c>
      <c r="X29" s="38">
        <f>[1]ごみ処理量内訳!K29</f>
        <v>0</v>
      </c>
      <c r="Y29" s="38">
        <f>[1]ごみ処理量内訳!M29</f>
        <v>271</v>
      </c>
      <c r="Z29" s="38">
        <f>[1]資源化量内訳!Y29</f>
        <v>1157</v>
      </c>
      <c r="AA29" s="38">
        <f t="shared" si="4"/>
        <v>11372</v>
      </c>
      <c r="AB29" s="40">
        <f t="shared" si="5"/>
        <v>100</v>
      </c>
      <c r="AC29" s="38">
        <f>[1]施設資源化量内訳!Y29</f>
        <v>0</v>
      </c>
      <c r="AD29" s="38">
        <f>[1]施設資源化量内訳!AT29</f>
        <v>0</v>
      </c>
      <c r="AE29" s="38">
        <f>[1]施設資源化量内訳!BO29</f>
        <v>0</v>
      </c>
      <c r="AF29" s="38">
        <f>[1]施設資源化量内訳!CJ29</f>
        <v>0</v>
      </c>
      <c r="AG29" s="38">
        <f>[1]施設資源化量内訳!DE29</f>
        <v>0</v>
      </c>
      <c r="AH29" s="38">
        <f>[1]施設資源化量内訳!DZ29</f>
        <v>0</v>
      </c>
      <c r="AI29" s="38">
        <f>[1]施設資源化量内訳!EU29</f>
        <v>778</v>
      </c>
      <c r="AJ29" s="38">
        <f t="shared" si="6"/>
        <v>778</v>
      </c>
      <c r="AK29" s="40">
        <f t="shared" si="7"/>
        <v>17.015476609215618</v>
      </c>
      <c r="AL29" s="40">
        <f>IF((AA29+J29)&lt;&gt;0,([1]資源化量内訳!D29-[1]資源化量内訳!R29-[1]資源化量内訳!T29-[1]資源化量内訳!V29-[1]資源化量内訳!U29)/(AA29+J29)*100,"-")</f>
        <v>17.015476609215618</v>
      </c>
      <c r="AM29" s="38">
        <f>[1]ごみ処理量内訳!AA29</f>
        <v>0</v>
      </c>
      <c r="AN29" s="38">
        <f>[1]ごみ処理量内訳!AB29</f>
        <v>742</v>
      </c>
      <c r="AO29" s="38">
        <f>[1]ごみ処理量内訳!AC29</f>
        <v>14</v>
      </c>
      <c r="AP29" s="38">
        <f t="shared" si="8"/>
        <v>756</v>
      </c>
    </row>
    <row r="30" spans="1:42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22750</v>
      </c>
      <c r="E30" s="38">
        <v>22750</v>
      </c>
      <c r="F30" s="38">
        <v>0</v>
      </c>
      <c r="G30" s="38">
        <v>259</v>
      </c>
      <c r="H30" s="38">
        <f>SUM([1]ごみ搬入量内訳!E30,+[1]ごみ搬入量内訳!AD30)</f>
        <v>7405</v>
      </c>
      <c r="I30" s="38">
        <f>[1]ごみ搬入量内訳!BC30</f>
        <v>1806</v>
      </c>
      <c r="J30" s="38">
        <f>[1]資源化量内訳!BO30</f>
        <v>328</v>
      </c>
      <c r="K30" s="38">
        <f t="shared" si="1"/>
        <v>9539</v>
      </c>
      <c r="L30" s="39">
        <f t="shared" si="2"/>
        <v>1145.61940791449</v>
      </c>
      <c r="M30" s="38">
        <f>IF(D30&lt;&gt;0,([1]ごみ搬入量内訳!BR30+H27実績!J30)/H27実績!D30/366*1000000,"-")</f>
        <v>635.32096318981564</v>
      </c>
      <c r="N30" s="38">
        <f>IF(D30&lt;&gt;0,[1]ごみ搬入量内訳!CM30/H27実績!D30/366*1000000,"-")</f>
        <v>510.29844472467425</v>
      </c>
      <c r="O30" s="38">
        <f>[1]ごみ搬入量内訳!DH30</f>
        <v>0</v>
      </c>
      <c r="P30" s="38">
        <f>[1]ごみ処理量内訳!E30</f>
        <v>7216</v>
      </c>
      <c r="Q30" s="38">
        <f>[1]ごみ処理量内訳!N30</f>
        <v>0</v>
      </c>
      <c r="R30" s="38">
        <f t="shared" si="3"/>
        <v>1736</v>
      </c>
      <c r="S30" s="38">
        <f>[1]ごみ処理量内訳!G30</f>
        <v>13</v>
      </c>
      <c r="T30" s="38">
        <f>[1]ごみ処理量内訳!L30</f>
        <v>395</v>
      </c>
      <c r="U30" s="38">
        <f>[1]ごみ処理量内訳!H30</f>
        <v>1095</v>
      </c>
      <c r="V30" s="38">
        <f>[1]ごみ処理量内訳!I30</f>
        <v>0</v>
      </c>
      <c r="W30" s="38">
        <f>[1]ごみ処理量内訳!J30</f>
        <v>0</v>
      </c>
      <c r="X30" s="38">
        <f>[1]ごみ処理量内訳!K30</f>
        <v>0</v>
      </c>
      <c r="Y30" s="38">
        <f>[1]ごみ処理量内訳!M30</f>
        <v>233</v>
      </c>
      <c r="Z30" s="38">
        <f>[1]資源化量内訳!Y30</f>
        <v>259</v>
      </c>
      <c r="AA30" s="38">
        <f t="shared" si="4"/>
        <v>9211</v>
      </c>
      <c r="AB30" s="40">
        <f t="shared" si="5"/>
        <v>100</v>
      </c>
      <c r="AC30" s="38">
        <f>[1]施設資源化量内訳!Y30</f>
        <v>15</v>
      </c>
      <c r="AD30" s="38">
        <f>[1]施設資源化量内訳!AT30</f>
        <v>13</v>
      </c>
      <c r="AE30" s="38">
        <f>[1]施設資源化量内訳!BO30</f>
        <v>1095</v>
      </c>
      <c r="AF30" s="38">
        <f>[1]施設資源化量内訳!CJ30</f>
        <v>0</v>
      </c>
      <c r="AG30" s="38">
        <f>[1]施設資源化量内訳!DE30</f>
        <v>0</v>
      </c>
      <c r="AH30" s="38">
        <f>[1]施設資源化量内訳!DZ30</f>
        <v>0</v>
      </c>
      <c r="AI30" s="38">
        <f>[1]施設資源化量内訳!EU30</f>
        <v>395</v>
      </c>
      <c r="AJ30" s="38">
        <f t="shared" si="6"/>
        <v>1518</v>
      </c>
      <c r="AK30" s="40">
        <f t="shared" si="7"/>
        <v>22.067302652269628</v>
      </c>
      <c r="AL30" s="40">
        <f>IF((AA30+J30)&lt;&gt;0,([1]資源化量内訳!D30-[1]資源化量内訳!R30-[1]資源化量内訳!T30-[1]資源化量内訳!V30-[1]資源化量内訳!U30)/(AA30+J30)*100,"-")</f>
        <v>22.067302652269628</v>
      </c>
      <c r="AM30" s="38">
        <f>[1]ごみ処理量内訳!AA30</f>
        <v>0</v>
      </c>
      <c r="AN30" s="38">
        <f>[1]ごみ処理量内訳!AB30</f>
        <v>679</v>
      </c>
      <c r="AO30" s="38">
        <f>[1]ごみ処理量内訳!AC30</f>
        <v>233</v>
      </c>
      <c r="AP30" s="38">
        <f t="shared" si="8"/>
        <v>912</v>
      </c>
    </row>
    <row r="31" spans="1:42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29029</v>
      </c>
      <c r="E31" s="38">
        <v>29029</v>
      </c>
      <c r="F31" s="38">
        <v>0</v>
      </c>
      <c r="G31" s="38">
        <v>472</v>
      </c>
      <c r="H31" s="38">
        <f>SUM([1]ごみ搬入量内訳!E31,+[1]ごみ搬入量内訳!AD31)</f>
        <v>7191</v>
      </c>
      <c r="I31" s="38">
        <f>[1]ごみ搬入量内訳!BC31</f>
        <v>1627</v>
      </c>
      <c r="J31" s="38">
        <f>[1]資源化量内訳!BO31</f>
        <v>1113</v>
      </c>
      <c r="K31" s="38">
        <f t="shared" si="1"/>
        <v>9931</v>
      </c>
      <c r="L31" s="39">
        <f t="shared" si="2"/>
        <v>934.71631063490884</v>
      </c>
      <c r="M31" s="38">
        <f>IF(D31&lt;&gt;0,([1]ごみ搬入量内訳!BR31+H27実績!J31)/H27実績!D31/366*1000000,"-")</f>
        <v>716.82604186843867</v>
      </c>
      <c r="N31" s="38">
        <f>IF(D31&lt;&gt;0,[1]ごみ搬入量内訳!CM31/H27実績!D31/366*1000000,"-")</f>
        <v>217.89026876647003</v>
      </c>
      <c r="O31" s="38">
        <f>[1]ごみ搬入量内訳!DH31</f>
        <v>0</v>
      </c>
      <c r="P31" s="38">
        <f>[1]ごみ処理量内訳!E31</f>
        <v>6653</v>
      </c>
      <c r="Q31" s="38">
        <f>[1]ごみ処理量内訳!N31</f>
        <v>1156</v>
      </c>
      <c r="R31" s="38">
        <f t="shared" si="3"/>
        <v>743</v>
      </c>
      <c r="S31" s="38">
        <f>[1]ごみ処理量内訳!G31</f>
        <v>696</v>
      </c>
      <c r="T31" s="38">
        <f>[1]ごみ処理量内訳!L31</f>
        <v>47</v>
      </c>
      <c r="U31" s="38">
        <f>[1]ごみ処理量内訳!H31</f>
        <v>0</v>
      </c>
      <c r="V31" s="38">
        <f>[1]ごみ処理量内訳!I31</f>
        <v>0</v>
      </c>
      <c r="W31" s="38">
        <f>[1]ごみ処理量内訳!J31</f>
        <v>0</v>
      </c>
      <c r="X31" s="38">
        <f>[1]ごみ処理量内訳!K31</f>
        <v>0</v>
      </c>
      <c r="Y31" s="38">
        <f>[1]ごみ処理量内訳!M31</f>
        <v>0</v>
      </c>
      <c r="Z31" s="38">
        <f>[1]資源化量内訳!Y31</f>
        <v>266</v>
      </c>
      <c r="AA31" s="38">
        <f t="shared" si="4"/>
        <v>8818</v>
      </c>
      <c r="AB31" s="40">
        <f t="shared" si="5"/>
        <v>86.890451349512361</v>
      </c>
      <c r="AC31" s="38">
        <f>[1]施設資源化量内訳!Y31</f>
        <v>155</v>
      </c>
      <c r="AD31" s="38">
        <f>[1]施設資源化量内訳!AT31</f>
        <v>134</v>
      </c>
      <c r="AE31" s="38">
        <f>[1]施設資源化量内訳!BO31</f>
        <v>0</v>
      </c>
      <c r="AF31" s="38">
        <f>[1]施設資源化量内訳!CJ31</f>
        <v>0</v>
      </c>
      <c r="AG31" s="38">
        <f>[1]施設資源化量内訳!DE31</f>
        <v>0</v>
      </c>
      <c r="AH31" s="38">
        <f>[1]施設資源化量内訳!DZ31</f>
        <v>0</v>
      </c>
      <c r="AI31" s="38">
        <f>[1]施設資源化量内訳!EU31</f>
        <v>47</v>
      </c>
      <c r="AJ31" s="38">
        <f t="shared" si="6"/>
        <v>336</v>
      </c>
      <c r="AK31" s="40">
        <f t="shared" si="7"/>
        <v>17.269157184573558</v>
      </c>
      <c r="AL31" s="40">
        <f>IF((AA31+J31)&lt;&gt;0,([1]資源化量内訳!D31-[1]資源化量内訳!R31-[1]資源化量内訳!T31-[1]資源化量内訳!V31-[1]資源化量内訳!U31)/(AA31+J31)*100,"-")</f>
        <v>17.269157184573558</v>
      </c>
      <c r="AM31" s="38">
        <f>[1]ごみ処理量内訳!AA31</f>
        <v>1156</v>
      </c>
      <c r="AN31" s="38">
        <f>[1]ごみ処理量内訳!AB31</f>
        <v>527</v>
      </c>
      <c r="AO31" s="38">
        <f>[1]ごみ処理量内訳!AC31</f>
        <v>30</v>
      </c>
      <c r="AP31" s="38">
        <f t="shared" si="8"/>
        <v>1713</v>
      </c>
    </row>
    <row r="32" spans="1:42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27556</v>
      </c>
      <c r="E32" s="38">
        <v>27556</v>
      </c>
      <c r="F32" s="38">
        <v>0</v>
      </c>
      <c r="G32" s="38">
        <v>748</v>
      </c>
      <c r="H32" s="38">
        <f>SUM([1]ごみ搬入量内訳!E32,+[1]ごみ搬入量内訳!AD32)</f>
        <v>5064</v>
      </c>
      <c r="I32" s="38">
        <f>[1]ごみ搬入量内訳!BC32</f>
        <v>2957</v>
      </c>
      <c r="J32" s="38">
        <f>[1]資源化量内訳!BO32</f>
        <v>758</v>
      </c>
      <c r="K32" s="38">
        <f t="shared" si="1"/>
        <v>8779</v>
      </c>
      <c r="L32" s="39">
        <f t="shared" si="2"/>
        <v>870.4579328572438</v>
      </c>
      <c r="M32" s="38">
        <f>IF(D32&lt;&gt;0,([1]ごみ搬入量内訳!BR32+H27実績!J32)/H27実績!D32/366*1000000,"-")</f>
        <v>864.21133873832287</v>
      </c>
      <c r="N32" s="38">
        <f>IF(D32&lt;&gt;0,[1]ごみ搬入量内訳!CM32/H27実績!D32/366*1000000,"-")</f>
        <v>6.2465941189208731</v>
      </c>
      <c r="O32" s="38">
        <f>[1]ごみ搬入量内訳!DH32</f>
        <v>0</v>
      </c>
      <c r="P32" s="38">
        <f>[1]ごみ処理量内訳!E32</f>
        <v>6691</v>
      </c>
      <c r="Q32" s="38">
        <f>[1]ごみ処理量内訳!N32</f>
        <v>16</v>
      </c>
      <c r="R32" s="38">
        <f t="shared" si="3"/>
        <v>1041</v>
      </c>
      <c r="S32" s="38">
        <f>[1]ごみ処理量内訳!G32</f>
        <v>715</v>
      </c>
      <c r="T32" s="38">
        <f>[1]ごみ処理量内訳!L32</f>
        <v>295</v>
      </c>
      <c r="U32" s="38">
        <f>[1]ごみ処理量内訳!H32</f>
        <v>31</v>
      </c>
      <c r="V32" s="38">
        <f>[1]ごみ処理量内訳!I32</f>
        <v>0</v>
      </c>
      <c r="W32" s="38">
        <f>[1]ごみ処理量内訳!J32</f>
        <v>0</v>
      </c>
      <c r="X32" s="38">
        <f>[1]ごみ処理量内訳!K32</f>
        <v>0</v>
      </c>
      <c r="Y32" s="38">
        <f>[1]ごみ処理量内訳!M32</f>
        <v>0</v>
      </c>
      <c r="Z32" s="38">
        <f>[1]資源化量内訳!Y32</f>
        <v>273</v>
      </c>
      <c r="AA32" s="38">
        <f t="shared" si="4"/>
        <v>8021</v>
      </c>
      <c r="AB32" s="40">
        <f t="shared" si="5"/>
        <v>99.800523625483109</v>
      </c>
      <c r="AC32" s="38">
        <f>[1]施設資源化量内訳!Y32</f>
        <v>0</v>
      </c>
      <c r="AD32" s="38">
        <f>[1]施設資源化量内訳!AT32</f>
        <v>149</v>
      </c>
      <c r="AE32" s="38">
        <f>[1]施設資源化量内訳!BO32</f>
        <v>31</v>
      </c>
      <c r="AF32" s="38">
        <f>[1]施設資源化量内訳!CJ32</f>
        <v>0</v>
      </c>
      <c r="AG32" s="38">
        <f>[1]施設資源化量内訳!DE32</f>
        <v>0</v>
      </c>
      <c r="AH32" s="38">
        <f>[1]施設資源化量内訳!DZ32</f>
        <v>0</v>
      </c>
      <c r="AI32" s="38">
        <f>[1]施設資源化量内訳!EU32</f>
        <v>293</v>
      </c>
      <c r="AJ32" s="38">
        <f t="shared" si="6"/>
        <v>473</v>
      </c>
      <c r="AK32" s="40">
        <f t="shared" si="7"/>
        <v>17.131791775828681</v>
      </c>
      <c r="AL32" s="40">
        <f>IF((AA32+J32)&lt;&gt;0,([1]資源化量内訳!D32-[1]資源化量内訳!R32-[1]資源化量内訳!T32-[1]資源化量内訳!V32-[1]資源化量内訳!U32)/(AA32+J32)*100,"-")</f>
        <v>17.131791775828681</v>
      </c>
      <c r="AM32" s="38">
        <f>[1]ごみ処理量内訳!AA32</f>
        <v>16</v>
      </c>
      <c r="AN32" s="38">
        <f>[1]ごみ処理量内訳!AB32</f>
        <v>810</v>
      </c>
      <c r="AO32" s="38">
        <f>[1]ごみ処理量内訳!AC32</f>
        <v>34</v>
      </c>
      <c r="AP32" s="38">
        <f t="shared" si="8"/>
        <v>860</v>
      </c>
    </row>
    <row r="33" spans="1:42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7419</v>
      </c>
      <c r="E33" s="38">
        <v>7419</v>
      </c>
      <c r="F33" s="38">
        <v>0</v>
      </c>
      <c r="G33" s="38">
        <v>115</v>
      </c>
      <c r="H33" s="38">
        <f>SUM([1]ごみ搬入量内訳!E33,+[1]ごみ搬入量内訳!AD33)</f>
        <v>2014</v>
      </c>
      <c r="I33" s="38">
        <f>[1]ごみ搬入量内訳!BC33</f>
        <v>50</v>
      </c>
      <c r="J33" s="38">
        <f>[1]資源化量内訳!BO33</f>
        <v>154</v>
      </c>
      <c r="K33" s="38">
        <f t="shared" si="1"/>
        <v>2218</v>
      </c>
      <c r="L33" s="39">
        <f t="shared" si="2"/>
        <v>816.83640512434113</v>
      </c>
      <c r="M33" s="38">
        <f>IF(D33&lt;&gt;0,([1]ごみ搬入量内訳!BR33+H27実績!J33)/H27実績!D33/366*1000000,"-")</f>
        <v>610.2335091483468</v>
      </c>
      <c r="N33" s="38">
        <f>IF(D33&lt;&gt;0,[1]ごみ搬入量内訳!CM33/H27実績!D33/366*1000000,"-")</f>
        <v>206.60289597599427</v>
      </c>
      <c r="O33" s="38">
        <f>[1]ごみ搬入量内訳!DH33</f>
        <v>0</v>
      </c>
      <c r="P33" s="38">
        <f>[1]ごみ処理量内訳!E33</f>
        <v>1586</v>
      </c>
      <c r="Q33" s="38">
        <f>[1]ごみ処理量内訳!N33</f>
        <v>0</v>
      </c>
      <c r="R33" s="38">
        <f t="shared" si="3"/>
        <v>208</v>
      </c>
      <c r="S33" s="38">
        <f>[1]ごみ処理量内訳!G33</f>
        <v>208</v>
      </c>
      <c r="T33" s="38">
        <f>[1]ごみ処理量内訳!L33</f>
        <v>0</v>
      </c>
      <c r="U33" s="38">
        <f>[1]ごみ処理量内訳!H33</f>
        <v>0</v>
      </c>
      <c r="V33" s="38">
        <f>[1]ごみ処理量内訳!I33</f>
        <v>0</v>
      </c>
      <c r="W33" s="38">
        <f>[1]ごみ処理量内訳!J33</f>
        <v>0</v>
      </c>
      <c r="X33" s="38">
        <f>[1]ごみ処理量内訳!K33</f>
        <v>0</v>
      </c>
      <c r="Y33" s="38">
        <f>[1]ごみ処理量内訳!M33</f>
        <v>0</v>
      </c>
      <c r="Z33" s="38">
        <f>[1]資源化量内訳!Y33</f>
        <v>270</v>
      </c>
      <c r="AA33" s="38">
        <f t="shared" si="4"/>
        <v>2064</v>
      </c>
      <c r="AB33" s="40">
        <f t="shared" si="5"/>
        <v>100</v>
      </c>
      <c r="AC33" s="38">
        <f>[1]施設資源化量内訳!Y33</f>
        <v>34</v>
      </c>
      <c r="AD33" s="38">
        <f>[1]施設資源化量内訳!AT33</f>
        <v>43</v>
      </c>
      <c r="AE33" s="38">
        <f>[1]施設資源化量内訳!BO33</f>
        <v>0</v>
      </c>
      <c r="AF33" s="38">
        <f>[1]施設資源化量内訳!CJ33</f>
        <v>0</v>
      </c>
      <c r="AG33" s="38">
        <f>[1]施設資源化量内訳!DE33</f>
        <v>0</v>
      </c>
      <c r="AH33" s="38">
        <f>[1]施設資源化量内訳!DZ33</f>
        <v>0</v>
      </c>
      <c r="AI33" s="38">
        <f>[1]施設資源化量内訳!EU33</f>
        <v>0</v>
      </c>
      <c r="AJ33" s="38">
        <f t="shared" si="6"/>
        <v>77</v>
      </c>
      <c r="AK33" s="40">
        <f t="shared" si="7"/>
        <v>22.587917042380525</v>
      </c>
      <c r="AL33" s="40">
        <f>IF((AA33+J33)&lt;&gt;0,([1]資源化量内訳!D33-[1]資源化量内訳!R33-[1]資源化量内訳!T33-[1]資源化量内訳!V33-[1]資源化量内訳!U33)/(AA33+J33)*100,"-")</f>
        <v>22.587917042380525</v>
      </c>
      <c r="AM33" s="38">
        <f>[1]ごみ処理量内訳!AA33</f>
        <v>0</v>
      </c>
      <c r="AN33" s="38">
        <f>[1]ごみ処理量内訳!AB33</f>
        <v>122</v>
      </c>
      <c r="AO33" s="38">
        <f>[1]ごみ処理量内訳!AC33</f>
        <v>10</v>
      </c>
      <c r="AP33" s="38">
        <f t="shared" si="8"/>
        <v>132</v>
      </c>
    </row>
    <row r="34" spans="1:42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19282</v>
      </c>
      <c r="E34" s="38">
        <v>19282</v>
      </c>
      <c r="F34" s="38">
        <v>0</v>
      </c>
      <c r="G34" s="38">
        <v>354</v>
      </c>
      <c r="H34" s="38">
        <f>SUM([1]ごみ搬入量内訳!E34,+[1]ごみ搬入量内訳!AD34)</f>
        <v>5025</v>
      </c>
      <c r="I34" s="38">
        <f>[1]ごみ搬入量内訳!BC34</f>
        <v>705</v>
      </c>
      <c r="J34" s="38">
        <f>[1]資源化量内訳!BO34</f>
        <v>212</v>
      </c>
      <c r="K34" s="38">
        <f t="shared" si="1"/>
        <v>5942</v>
      </c>
      <c r="L34" s="39">
        <f t="shared" si="2"/>
        <v>841.97555635284868</v>
      </c>
      <c r="M34" s="38">
        <f>IF(D34&lt;&gt;0,([1]ごみ搬入量内訳!BR34+H27実績!J34)/H27実績!D34/366*1000000,"-")</f>
        <v>679.58848338408984</v>
      </c>
      <c r="N34" s="38">
        <f>IF(D34&lt;&gt;0,[1]ごみ搬入量内訳!CM34/H27実績!D34/366*1000000,"-")</f>
        <v>162.38707296875879</v>
      </c>
      <c r="O34" s="38">
        <f>[1]ごみ搬入量内訳!DH34</f>
        <v>0</v>
      </c>
      <c r="P34" s="38">
        <f>[1]ごみ処理量内訳!E34</f>
        <v>4664</v>
      </c>
      <c r="Q34" s="38">
        <f>[1]ごみ処理量内訳!N34</f>
        <v>430</v>
      </c>
      <c r="R34" s="38">
        <f t="shared" si="3"/>
        <v>636</v>
      </c>
      <c r="S34" s="38">
        <f>[1]ごみ処理量内訳!G34</f>
        <v>386</v>
      </c>
      <c r="T34" s="38">
        <f>[1]ごみ処理量内訳!L34</f>
        <v>250</v>
      </c>
      <c r="U34" s="38">
        <f>[1]ごみ処理量内訳!H34</f>
        <v>0</v>
      </c>
      <c r="V34" s="38">
        <f>[1]ごみ処理量内訳!I34</f>
        <v>0</v>
      </c>
      <c r="W34" s="38">
        <f>[1]ごみ処理量内訳!J34</f>
        <v>0</v>
      </c>
      <c r="X34" s="38">
        <f>[1]ごみ処理量内訳!K34</f>
        <v>0</v>
      </c>
      <c r="Y34" s="38">
        <f>[1]ごみ処理量内訳!M34</f>
        <v>0</v>
      </c>
      <c r="Z34" s="38">
        <f>[1]資源化量内訳!Y34</f>
        <v>0</v>
      </c>
      <c r="AA34" s="38">
        <f t="shared" si="4"/>
        <v>5730</v>
      </c>
      <c r="AB34" s="40">
        <f t="shared" si="5"/>
        <v>92.49563699825481</v>
      </c>
      <c r="AC34" s="38">
        <f>[1]施設資源化量内訳!Y34</f>
        <v>225</v>
      </c>
      <c r="AD34" s="38">
        <f>[1]施設資源化量内訳!AT34</f>
        <v>80</v>
      </c>
      <c r="AE34" s="38">
        <f>[1]施設資源化量内訳!BO34</f>
        <v>0</v>
      </c>
      <c r="AF34" s="38">
        <f>[1]施設資源化量内訳!CJ34</f>
        <v>0</v>
      </c>
      <c r="AG34" s="38">
        <f>[1]施設資源化量内訳!DE34</f>
        <v>0</v>
      </c>
      <c r="AH34" s="38">
        <f>[1]施設資源化量内訳!DZ34</f>
        <v>0</v>
      </c>
      <c r="AI34" s="38">
        <f>[1]施設資源化量内訳!EU34</f>
        <v>250</v>
      </c>
      <c r="AJ34" s="38">
        <f t="shared" si="6"/>
        <v>555</v>
      </c>
      <c r="AK34" s="40">
        <f t="shared" si="7"/>
        <v>12.908111746886568</v>
      </c>
      <c r="AL34" s="40">
        <f>IF((AA34+J34)&lt;&gt;0,([1]資源化量内訳!D34-[1]資源化量内訳!R34-[1]資源化量内訳!T34-[1]資源化量内訳!V34-[1]資源化量内訳!U34)/(AA34+J34)*100,"-")</f>
        <v>12.908111746886568</v>
      </c>
      <c r="AM34" s="38">
        <f>[1]ごみ処理量内訳!AA34</f>
        <v>430</v>
      </c>
      <c r="AN34" s="38">
        <f>[1]ごみ処理量内訳!AB34</f>
        <v>159</v>
      </c>
      <c r="AO34" s="38">
        <f>[1]ごみ処理量内訳!AC34</f>
        <v>18</v>
      </c>
      <c r="AP34" s="38">
        <f t="shared" si="8"/>
        <v>607</v>
      </c>
    </row>
    <row r="35" spans="1:42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9973</v>
      </c>
      <c r="E35" s="38">
        <v>9973</v>
      </c>
      <c r="F35" s="38">
        <v>0</v>
      </c>
      <c r="G35" s="38">
        <v>297</v>
      </c>
      <c r="H35" s="38">
        <f>SUM([1]ごみ搬入量内訳!E35,+[1]ごみ搬入量内訳!AD35)</f>
        <v>2460</v>
      </c>
      <c r="I35" s="38">
        <f>[1]ごみ搬入量内訳!BC35</f>
        <v>440</v>
      </c>
      <c r="J35" s="38">
        <f>[1]資源化量内訳!BO35</f>
        <v>189</v>
      </c>
      <c r="K35" s="38">
        <f t="shared" si="1"/>
        <v>3089</v>
      </c>
      <c r="L35" s="39">
        <f t="shared" si="2"/>
        <v>846.27401086759403</v>
      </c>
      <c r="M35" s="38">
        <f>IF(D35&lt;&gt;0,([1]ごみ搬入量内訳!BR35+H27実績!J35)/H27実績!D35/366*1000000,"-")</f>
        <v>700.79926183208318</v>
      </c>
      <c r="N35" s="38">
        <f>IF(D35&lt;&gt;0,[1]ごみ搬入量内訳!CM35/H27実績!D35/366*1000000,"-")</f>
        <v>145.47474903551063</v>
      </c>
      <c r="O35" s="38">
        <f>[1]ごみ搬入量内訳!DH35</f>
        <v>0</v>
      </c>
      <c r="P35" s="38">
        <f>[1]ごみ処理量内訳!E35</f>
        <v>1868</v>
      </c>
      <c r="Q35" s="38">
        <f>[1]ごみ処理量内訳!N35</f>
        <v>395</v>
      </c>
      <c r="R35" s="38">
        <f t="shared" si="3"/>
        <v>251</v>
      </c>
      <c r="S35" s="38">
        <f>[1]ごみ処理量内訳!G35</f>
        <v>178</v>
      </c>
      <c r="T35" s="38">
        <f>[1]ごみ処理量内訳!L35</f>
        <v>28</v>
      </c>
      <c r="U35" s="38">
        <f>[1]ごみ処理量内訳!H35</f>
        <v>45</v>
      </c>
      <c r="V35" s="38">
        <f>[1]ごみ処理量内訳!I35</f>
        <v>0</v>
      </c>
      <c r="W35" s="38">
        <f>[1]ごみ処理量内訳!J35</f>
        <v>0</v>
      </c>
      <c r="X35" s="38">
        <f>[1]ごみ処理量内訳!K35</f>
        <v>0</v>
      </c>
      <c r="Y35" s="38">
        <f>[1]ごみ処理量内訳!M35</f>
        <v>0</v>
      </c>
      <c r="Z35" s="38">
        <f>[1]資源化量内訳!Y35</f>
        <v>386</v>
      </c>
      <c r="AA35" s="38">
        <f t="shared" si="4"/>
        <v>2900</v>
      </c>
      <c r="AB35" s="40">
        <f t="shared" si="5"/>
        <v>86.379310344827587</v>
      </c>
      <c r="AC35" s="38">
        <f>[1]施設資源化量内訳!Y35</f>
        <v>90</v>
      </c>
      <c r="AD35" s="38">
        <f>[1]施設資源化量内訳!AT35</f>
        <v>37</v>
      </c>
      <c r="AE35" s="38">
        <f>[1]施設資源化量内訳!BO35</f>
        <v>45</v>
      </c>
      <c r="AF35" s="38">
        <f>[1]施設資源化量内訳!CJ35</f>
        <v>0</v>
      </c>
      <c r="AG35" s="38">
        <f>[1]施設資源化量内訳!DE35</f>
        <v>0</v>
      </c>
      <c r="AH35" s="38">
        <f>[1]施設資源化量内訳!DZ35</f>
        <v>0</v>
      </c>
      <c r="AI35" s="38">
        <f>[1]施設資源化量内訳!EU35</f>
        <v>28</v>
      </c>
      <c r="AJ35" s="38">
        <f t="shared" si="6"/>
        <v>200</v>
      </c>
      <c r="AK35" s="40">
        <f t="shared" si="7"/>
        <v>25.089025574619615</v>
      </c>
      <c r="AL35" s="40">
        <f>IF((AA35+J35)&lt;&gt;0,([1]資源化量内訳!D35-[1]資源化量内訳!R35-[1]資源化量内訳!T35-[1]資源化量内訳!V35-[1]資源化量内訳!U35)/(AA35+J35)*100,"-")</f>
        <v>25.089025574619615</v>
      </c>
      <c r="AM35" s="38">
        <f>[1]ごみ処理量内訳!AA35</f>
        <v>395</v>
      </c>
      <c r="AN35" s="38">
        <f>[1]ごみ処理量内訳!AB35</f>
        <v>64</v>
      </c>
      <c r="AO35" s="38">
        <f>[1]ごみ処理量内訳!AC35</f>
        <v>9</v>
      </c>
      <c r="AP35" s="38">
        <f t="shared" si="8"/>
        <v>468</v>
      </c>
    </row>
    <row r="36" spans="1:42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14752</v>
      </c>
      <c r="E36" s="38">
        <v>14752</v>
      </c>
      <c r="F36" s="38">
        <v>0</v>
      </c>
      <c r="G36" s="38">
        <v>185</v>
      </c>
      <c r="H36" s="38">
        <f>SUM([1]ごみ搬入量内訳!E36,+[1]ごみ搬入量内訳!AD36)</f>
        <v>3706</v>
      </c>
      <c r="I36" s="38">
        <f>[1]ごみ搬入量内訳!BC36</f>
        <v>440</v>
      </c>
      <c r="J36" s="38">
        <f>[1]資源化量内訳!BO36</f>
        <v>385</v>
      </c>
      <c r="K36" s="38">
        <f t="shared" si="1"/>
        <v>4531</v>
      </c>
      <c r="L36" s="39">
        <f t="shared" si="2"/>
        <v>839.19342602799804</v>
      </c>
      <c r="M36" s="38">
        <f>IF(D36&lt;&gt;0,([1]ごみ搬入量内訳!BR36+H27実績!J36)/H27実績!D36/366*1000000,"-")</f>
        <v>573.60009719900904</v>
      </c>
      <c r="N36" s="38">
        <f>IF(D36&lt;&gt;0,[1]ごみ搬入量内訳!CM36/H27実績!D36/366*1000000,"-")</f>
        <v>265.593328828989</v>
      </c>
      <c r="O36" s="38">
        <f>[1]ごみ搬入量内訳!DH36</f>
        <v>0</v>
      </c>
      <c r="P36" s="38">
        <f>[1]ごみ処理量内訳!E36</f>
        <v>3226</v>
      </c>
      <c r="Q36" s="38">
        <f>[1]ごみ処理量内訳!N36</f>
        <v>318</v>
      </c>
      <c r="R36" s="38">
        <f t="shared" si="3"/>
        <v>477</v>
      </c>
      <c r="S36" s="38">
        <f>[1]ごみ処理量内訳!G36</f>
        <v>477</v>
      </c>
      <c r="T36" s="38">
        <f>[1]ごみ処理量内訳!L36</f>
        <v>0</v>
      </c>
      <c r="U36" s="38">
        <f>[1]ごみ処理量内訳!H36</f>
        <v>0</v>
      </c>
      <c r="V36" s="38">
        <f>[1]ごみ処理量内訳!I36</f>
        <v>0</v>
      </c>
      <c r="W36" s="38">
        <f>[1]ごみ処理量内訳!J36</f>
        <v>0</v>
      </c>
      <c r="X36" s="38">
        <f>[1]ごみ処理量内訳!K36</f>
        <v>0</v>
      </c>
      <c r="Y36" s="38">
        <f>[1]ごみ処理量内訳!M36</f>
        <v>0</v>
      </c>
      <c r="Z36" s="38">
        <f>[1]資源化量内訳!Y36</f>
        <v>125</v>
      </c>
      <c r="AA36" s="38">
        <f t="shared" si="4"/>
        <v>4146</v>
      </c>
      <c r="AB36" s="40">
        <f t="shared" si="5"/>
        <v>92.329956584659911</v>
      </c>
      <c r="AC36" s="38">
        <f>[1]施設資源化量内訳!Y36</f>
        <v>155</v>
      </c>
      <c r="AD36" s="38">
        <f>[1]施設資源化量内訳!AT36</f>
        <v>0</v>
      </c>
      <c r="AE36" s="38">
        <f>[1]施設資源化量内訳!BO36</f>
        <v>0</v>
      </c>
      <c r="AF36" s="38">
        <f>[1]施設資源化量内訳!CJ36</f>
        <v>0</v>
      </c>
      <c r="AG36" s="38">
        <f>[1]施設資源化量内訳!DE36</f>
        <v>0</v>
      </c>
      <c r="AH36" s="38">
        <f>[1]施設資源化量内訳!DZ36</f>
        <v>0</v>
      </c>
      <c r="AI36" s="38">
        <f>[1]施設資源化量内訳!EU36</f>
        <v>0</v>
      </c>
      <c r="AJ36" s="38">
        <f t="shared" si="6"/>
        <v>155</v>
      </c>
      <c r="AK36" s="40">
        <f t="shared" si="7"/>
        <v>14.676671816376075</v>
      </c>
      <c r="AL36" s="40">
        <f>IF((AA36+J36)&lt;&gt;0,([1]資源化量内訳!D36-[1]資源化量内訳!R36-[1]資源化量内訳!T36-[1]資源化量内訳!V36-[1]資源化量内訳!U36)/(AA36+J36)*100,"-")</f>
        <v>14.676671816376075</v>
      </c>
      <c r="AM36" s="38">
        <f>[1]ごみ処理量内訳!AA36</f>
        <v>318</v>
      </c>
      <c r="AN36" s="38">
        <f>[1]ごみ処理量内訳!AB36</f>
        <v>110</v>
      </c>
      <c r="AO36" s="38">
        <f>[1]ごみ処理量内訳!AC36</f>
        <v>22</v>
      </c>
      <c r="AP36" s="38">
        <f t="shared" si="8"/>
        <v>450</v>
      </c>
    </row>
    <row r="37" spans="1:42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21503</v>
      </c>
      <c r="E37" s="38">
        <v>21503</v>
      </c>
      <c r="F37" s="38">
        <v>0</v>
      </c>
      <c r="G37" s="38">
        <v>138</v>
      </c>
      <c r="H37" s="38">
        <f>SUM([1]ごみ搬入量内訳!E37,+[1]ごみ搬入量内訳!AD37)</f>
        <v>5634</v>
      </c>
      <c r="I37" s="38">
        <f>[1]ごみ搬入量内訳!BC37</f>
        <v>46</v>
      </c>
      <c r="J37" s="38">
        <f>[1]資源化量内訳!BO37</f>
        <v>575</v>
      </c>
      <c r="K37" s="38">
        <f t="shared" si="1"/>
        <v>6255</v>
      </c>
      <c r="L37" s="39">
        <f t="shared" si="2"/>
        <v>794.7804461901236</v>
      </c>
      <c r="M37" s="38">
        <f>IF(D37&lt;&gt;0,([1]ごみ搬入量内訳!BR37+H27実績!J37)/H27実績!D37/366*1000000,"-")</f>
        <v>667.84428859716866</v>
      </c>
      <c r="N37" s="38">
        <f>IF(D37&lt;&gt;0,[1]ごみ搬入量内訳!CM37/H27実績!D37/366*1000000,"-")</f>
        <v>126.93615759295501</v>
      </c>
      <c r="O37" s="38">
        <f>[1]ごみ搬入量内訳!DH37</f>
        <v>0</v>
      </c>
      <c r="P37" s="38">
        <f>[1]ごみ処理量内訳!E37</f>
        <v>4340</v>
      </c>
      <c r="Q37" s="38">
        <f>[1]ごみ処理量内訳!N37</f>
        <v>1</v>
      </c>
      <c r="R37" s="38">
        <f t="shared" si="3"/>
        <v>1339</v>
      </c>
      <c r="S37" s="38">
        <f>[1]ごみ処理量内訳!G37</f>
        <v>11</v>
      </c>
      <c r="T37" s="38">
        <f>[1]ごみ処理量内訳!L37</f>
        <v>906</v>
      </c>
      <c r="U37" s="38">
        <f>[1]ごみ処理量内訳!H37</f>
        <v>0</v>
      </c>
      <c r="V37" s="38">
        <f>[1]ごみ処理量内訳!I37</f>
        <v>0</v>
      </c>
      <c r="W37" s="38">
        <f>[1]ごみ処理量内訳!J37</f>
        <v>0</v>
      </c>
      <c r="X37" s="38">
        <f>[1]ごみ処理量内訳!K37</f>
        <v>196</v>
      </c>
      <c r="Y37" s="38">
        <f>[1]ごみ処理量内訳!M37</f>
        <v>226</v>
      </c>
      <c r="Z37" s="38">
        <f>[1]資源化量内訳!Y37</f>
        <v>0</v>
      </c>
      <c r="AA37" s="38">
        <f t="shared" si="4"/>
        <v>5680</v>
      </c>
      <c r="AB37" s="40">
        <f t="shared" si="5"/>
        <v>99.982394366197184</v>
      </c>
      <c r="AC37" s="38">
        <f>[1]施設資源化量内訳!Y37</f>
        <v>201</v>
      </c>
      <c r="AD37" s="38">
        <f>[1]施設資源化量内訳!AT37</f>
        <v>0</v>
      </c>
      <c r="AE37" s="38">
        <f>[1]施設資源化量内訳!BO37</f>
        <v>0</v>
      </c>
      <c r="AF37" s="38">
        <f>[1]施設資源化量内訳!CJ37</f>
        <v>0</v>
      </c>
      <c r="AG37" s="38">
        <f>[1]施設資源化量内訳!DE37</f>
        <v>0</v>
      </c>
      <c r="AH37" s="38">
        <f>[1]施設資源化量内訳!DZ37</f>
        <v>0</v>
      </c>
      <c r="AI37" s="38">
        <f>[1]施設資源化量内訳!EU37</f>
        <v>691</v>
      </c>
      <c r="AJ37" s="38">
        <f t="shared" si="6"/>
        <v>892</v>
      </c>
      <c r="AK37" s="40">
        <f t="shared" si="7"/>
        <v>23.453237410071942</v>
      </c>
      <c r="AL37" s="40">
        <f>IF((AA37+J37)&lt;&gt;0,([1]資源化量内訳!D37-[1]資源化量内訳!R37-[1]資源化量内訳!T37-[1]資源化量内訳!V37-[1]資源化量内訳!U37)/(AA37+J37)*100,"-")</f>
        <v>23.453237410071942</v>
      </c>
      <c r="AM37" s="38">
        <f>[1]ごみ処理量内訳!AA37</f>
        <v>1</v>
      </c>
      <c r="AN37" s="38">
        <f>[1]ごみ処理量内訳!AB37</f>
        <v>0</v>
      </c>
      <c r="AO37" s="38">
        <f>[1]ごみ処理量内訳!AC37</f>
        <v>157</v>
      </c>
      <c r="AP37" s="38">
        <f t="shared" si="8"/>
        <v>158</v>
      </c>
    </row>
    <row r="38" spans="1:42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23453</v>
      </c>
      <c r="E38" s="38">
        <v>23453</v>
      </c>
      <c r="F38" s="38">
        <v>0</v>
      </c>
      <c r="G38" s="38">
        <v>208</v>
      </c>
      <c r="H38" s="38">
        <f>SUM([1]ごみ搬入量内訳!E38,+[1]ごみ搬入量内訳!AD38)</f>
        <v>4902</v>
      </c>
      <c r="I38" s="38">
        <f>[1]ごみ搬入量内訳!BC38</f>
        <v>514</v>
      </c>
      <c r="J38" s="38">
        <f>[1]資源化量内訳!BO38</f>
        <v>366</v>
      </c>
      <c r="K38" s="38">
        <f t="shared" si="1"/>
        <v>5782</v>
      </c>
      <c r="L38" s="39">
        <f t="shared" si="2"/>
        <v>673.59460229609317</v>
      </c>
      <c r="M38" s="38">
        <f>IF(D38&lt;&gt;0,([1]ごみ搬入量内訳!BR38+H27実績!J38)/H27実績!D38/366*1000000,"-")</f>
        <v>522.49598604254197</v>
      </c>
      <c r="N38" s="38">
        <f>IF(D38&lt;&gt;0,[1]ごみ搬入量内訳!CM38/H27実績!D38/366*1000000,"-")</f>
        <v>151.09861625355114</v>
      </c>
      <c r="O38" s="38">
        <f>[1]ごみ搬入量内訳!DH38</f>
        <v>0</v>
      </c>
      <c r="P38" s="38">
        <f>[1]ごみ処理量内訳!E38</f>
        <v>4380</v>
      </c>
      <c r="Q38" s="38">
        <f>[1]ごみ処理量内訳!N38</f>
        <v>0</v>
      </c>
      <c r="R38" s="38">
        <f t="shared" si="3"/>
        <v>616</v>
      </c>
      <c r="S38" s="38">
        <f>[1]ごみ処理量内訳!G38</f>
        <v>509</v>
      </c>
      <c r="T38" s="38">
        <f>[1]ごみ処理量内訳!L38</f>
        <v>0</v>
      </c>
      <c r="U38" s="38">
        <f>[1]ごみ処理量内訳!H38</f>
        <v>0</v>
      </c>
      <c r="V38" s="38">
        <f>[1]ごみ処理量内訳!I38</f>
        <v>0</v>
      </c>
      <c r="W38" s="38">
        <f>[1]ごみ処理量内訳!J38</f>
        <v>0</v>
      </c>
      <c r="X38" s="38">
        <f>[1]ごみ処理量内訳!K38</f>
        <v>0</v>
      </c>
      <c r="Y38" s="38">
        <f>[1]ごみ処理量内訳!M38</f>
        <v>107</v>
      </c>
      <c r="Z38" s="38">
        <f>[1]資源化量内訳!Y38</f>
        <v>420</v>
      </c>
      <c r="AA38" s="38">
        <f t="shared" si="4"/>
        <v>5416</v>
      </c>
      <c r="AB38" s="40">
        <f t="shared" si="5"/>
        <v>100</v>
      </c>
      <c r="AC38" s="38">
        <f>[1]施設資源化量内訳!Y38</f>
        <v>0</v>
      </c>
      <c r="AD38" s="38">
        <f>[1]施設資源化量内訳!AT38</f>
        <v>0</v>
      </c>
      <c r="AE38" s="38">
        <f>[1]施設資源化量内訳!BO38</f>
        <v>0</v>
      </c>
      <c r="AF38" s="38">
        <f>[1]施設資源化量内訳!CJ38</f>
        <v>0</v>
      </c>
      <c r="AG38" s="38">
        <f>[1]施設資源化量内訳!DE38</f>
        <v>0</v>
      </c>
      <c r="AH38" s="38">
        <f>[1]施設資源化量内訳!DZ38</f>
        <v>0</v>
      </c>
      <c r="AI38" s="38">
        <f>[1]施設資源化量内訳!EU38</f>
        <v>0</v>
      </c>
      <c r="AJ38" s="38">
        <f t="shared" si="6"/>
        <v>0</v>
      </c>
      <c r="AK38" s="40">
        <f t="shared" si="7"/>
        <v>13.593912141127637</v>
      </c>
      <c r="AL38" s="40">
        <f>IF((AA38+J38)&lt;&gt;0,([1]資源化量内訳!D38-[1]資源化量内訳!R38-[1]資源化量内訳!T38-[1]資源化量内訳!V38-[1]資源化量内訳!U38)/(AA38+J38)*100,"-")</f>
        <v>13.593912141127637</v>
      </c>
      <c r="AM38" s="38">
        <f>[1]ごみ処理量内訳!AA38</f>
        <v>0</v>
      </c>
      <c r="AN38" s="38">
        <f>[1]ごみ処理量内訳!AB38</f>
        <v>149</v>
      </c>
      <c r="AO38" s="38">
        <f>[1]ごみ処理量内訳!AC38</f>
        <v>616</v>
      </c>
      <c r="AP38" s="38">
        <f t="shared" si="8"/>
        <v>765</v>
      </c>
    </row>
    <row r="39" spans="1:42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24347</v>
      </c>
      <c r="E39" s="38">
        <v>24347</v>
      </c>
      <c r="F39" s="38">
        <v>0</v>
      </c>
      <c r="G39" s="38">
        <v>286</v>
      </c>
      <c r="H39" s="38">
        <f>SUM([1]ごみ搬入量内訳!E39,+[1]ごみ搬入量内訳!AD39)</f>
        <v>4498</v>
      </c>
      <c r="I39" s="38">
        <f>[1]ごみ搬入量内訳!BC39</f>
        <v>1462</v>
      </c>
      <c r="J39" s="38">
        <f>[1]資源化量内訳!BO39</f>
        <v>163</v>
      </c>
      <c r="K39" s="38">
        <f t="shared" si="1"/>
        <v>6123</v>
      </c>
      <c r="L39" s="39">
        <f t="shared" si="2"/>
        <v>687.12811421207175</v>
      </c>
      <c r="M39" s="38">
        <f>IF(D39&lt;&gt;0,([1]ごみ搬入量内訳!BR39+H27実績!J39)/H27実績!D39/366*1000000,"-")</f>
        <v>586.57825461154653</v>
      </c>
      <c r="N39" s="38">
        <f>IF(D39&lt;&gt;0,[1]ごみ搬入量内訳!CM39/H27実績!D39/366*1000000,"-")</f>
        <v>100.54985960052528</v>
      </c>
      <c r="O39" s="38">
        <f>[1]ごみ搬入量内訳!DH39</f>
        <v>60</v>
      </c>
      <c r="P39" s="38">
        <f>[1]ごみ処理量内訳!E39</f>
        <v>4521</v>
      </c>
      <c r="Q39" s="38">
        <f>[1]ごみ処理量内訳!N39</f>
        <v>101</v>
      </c>
      <c r="R39" s="38">
        <f t="shared" si="3"/>
        <v>0</v>
      </c>
      <c r="S39" s="38">
        <f>[1]ごみ処理量内訳!G39</f>
        <v>0</v>
      </c>
      <c r="T39" s="38">
        <f>[1]ごみ処理量内訳!L39</f>
        <v>0</v>
      </c>
      <c r="U39" s="38">
        <f>[1]ごみ処理量内訳!H39</f>
        <v>0</v>
      </c>
      <c r="V39" s="38">
        <f>[1]ごみ処理量内訳!I39</f>
        <v>0</v>
      </c>
      <c r="W39" s="38">
        <f>[1]ごみ処理量内訳!J39</f>
        <v>0</v>
      </c>
      <c r="X39" s="38">
        <f>[1]ごみ処理量内訳!K39</f>
        <v>0</v>
      </c>
      <c r="Y39" s="38">
        <f>[1]ごみ処理量内訳!M39</f>
        <v>0</v>
      </c>
      <c r="Z39" s="38">
        <f>[1]資源化量内訳!Y39</f>
        <v>1338</v>
      </c>
      <c r="AA39" s="38">
        <f t="shared" si="4"/>
        <v>5960</v>
      </c>
      <c r="AB39" s="40">
        <f t="shared" si="5"/>
        <v>98.305369127516784</v>
      </c>
      <c r="AC39" s="38">
        <f>[1]施設資源化量内訳!Y39</f>
        <v>0</v>
      </c>
      <c r="AD39" s="38">
        <f>[1]施設資源化量内訳!AT39</f>
        <v>0</v>
      </c>
      <c r="AE39" s="38">
        <f>[1]施設資源化量内訳!BO39</f>
        <v>0</v>
      </c>
      <c r="AF39" s="38">
        <f>[1]施設資源化量内訳!CJ39</f>
        <v>0</v>
      </c>
      <c r="AG39" s="38">
        <f>[1]施設資源化量内訳!DE39</f>
        <v>0</v>
      </c>
      <c r="AH39" s="38">
        <f>[1]施設資源化量内訳!DZ39</f>
        <v>0</v>
      </c>
      <c r="AI39" s="38">
        <f>[1]施設資源化量内訳!EU39</f>
        <v>0</v>
      </c>
      <c r="AJ39" s="38">
        <f t="shared" si="6"/>
        <v>0</v>
      </c>
      <c r="AK39" s="40">
        <f t="shared" si="7"/>
        <v>24.51412706189776</v>
      </c>
      <c r="AL39" s="40">
        <f>IF((AA39+J39)&lt;&gt;0,([1]資源化量内訳!D39-[1]資源化量内訳!R39-[1]資源化量内訳!T39-[1]資源化量内訳!V39-[1]資源化量内訳!U39)/(AA39+J39)*100,"-")</f>
        <v>24.51412706189776</v>
      </c>
      <c r="AM39" s="38">
        <f>[1]ごみ処理量内訳!AA39</f>
        <v>101</v>
      </c>
      <c r="AN39" s="38">
        <f>[1]ごみ処理量内訳!AB39</f>
        <v>154</v>
      </c>
      <c r="AO39" s="38">
        <f>[1]ごみ処理量内訳!AC39</f>
        <v>0</v>
      </c>
      <c r="AP39" s="38">
        <f t="shared" si="8"/>
        <v>255</v>
      </c>
    </row>
    <row r="40" spans="1:42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18169</v>
      </c>
      <c r="E40" s="38">
        <v>18169</v>
      </c>
      <c r="F40" s="38">
        <v>0</v>
      </c>
      <c r="G40" s="38">
        <v>463</v>
      </c>
      <c r="H40" s="38">
        <f>SUM([1]ごみ搬入量内訳!E40,+[1]ごみ搬入量内訳!AD40)</f>
        <v>4625</v>
      </c>
      <c r="I40" s="38">
        <f>[1]ごみ搬入量内訳!BC40</f>
        <v>544</v>
      </c>
      <c r="J40" s="38">
        <f>[1]資源化量内訳!BO40</f>
        <v>151</v>
      </c>
      <c r="K40" s="38">
        <f t="shared" si="1"/>
        <v>5320</v>
      </c>
      <c r="L40" s="39">
        <f t="shared" si="2"/>
        <v>800.01756429539648</v>
      </c>
      <c r="M40" s="38">
        <f>IF(D40&lt;&gt;0,([1]ごみ搬入量内訳!BR40+H27実績!J40)/H27実績!D40/366*1000000,"-")</f>
        <v>567.9823948014498</v>
      </c>
      <c r="N40" s="38">
        <f>IF(D40&lt;&gt;0,[1]ごみ搬入量内訳!CM40/H27実績!D40/366*1000000,"-")</f>
        <v>232.03516949394677</v>
      </c>
      <c r="O40" s="38">
        <f>[1]ごみ搬入量内訳!DH40</f>
        <v>0</v>
      </c>
      <c r="P40" s="38">
        <f>[1]ごみ処理量内訳!E40</f>
        <v>4574</v>
      </c>
      <c r="Q40" s="38">
        <f>[1]ごみ処理量内訳!N40</f>
        <v>7</v>
      </c>
      <c r="R40" s="38">
        <f t="shared" si="3"/>
        <v>679</v>
      </c>
      <c r="S40" s="38">
        <f>[1]ごみ処理量内訳!G40</f>
        <v>112</v>
      </c>
      <c r="T40" s="38">
        <f>[1]ごみ処理量内訳!L40</f>
        <v>525</v>
      </c>
      <c r="U40" s="38">
        <f>[1]ごみ処理量内訳!H40</f>
        <v>0</v>
      </c>
      <c r="V40" s="38">
        <f>[1]ごみ処理量内訳!I40</f>
        <v>0</v>
      </c>
      <c r="W40" s="38">
        <f>[1]ごみ処理量内訳!J40</f>
        <v>0</v>
      </c>
      <c r="X40" s="38">
        <f>[1]ごみ処理量内訳!K40</f>
        <v>42</v>
      </c>
      <c r="Y40" s="38">
        <f>[1]ごみ処理量内訳!M40</f>
        <v>0</v>
      </c>
      <c r="Z40" s="38">
        <f>[1]資源化量内訳!Y40</f>
        <v>0</v>
      </c>
      <c r="AA40" s="38">
        <f t="shared" si="4"/>
        <v>5260</v>
      </c>
      <c r="AB40" s="40">
        <f t="shared" si="5"/>
        <v>99.866920152091254</v>
      </c>
      <c r="AC40" s="38">
        <f>[1]施設資源化量内訳!Y40</f>
        <v>220</v>
      </c>
      <c r="AD40" s="38">
        <f>[1]施設資源化量内訳!AT40</f>
        <v>0</v>
      </c>
      <c r="AE40" s="38">
        <f>[1]施設資源化量内訳!BO40</f>
        <v>0</v>
      </c>
      <c r="AF40" s="38">
        <f>[1]施設資源化量内訳!CJ40</f>
        <v>0</v>
      </c>
      <c r="AG40" s="38">
        <f>[1]施設資源化量内訳!DE40</f>
        <v>0</v>
      </c>
      <c r="AH40" s="38">
        <f>[1]施設資源化量内訳!DZ40</f>
        <v>42</v>
      </c>
      <c r="AI40" s="38">
        <f>[1]施設資源化量内訳!EU40</f>
        <v>525</v>
      </c>
      <c r="AJ40" s="38">
        <f t="shared" si="6"/>
        <v>787</v>
      </c>
      <c r="AK40" s="40">
        <f t="shared" si="7"/>
        <v>17.335058214747736</v>
      </c>
      <c r="AL40" s="40">
        <f>IF((AA40+J40)&lt;&gt;0,([1]資源化量内訳!D40-[1]資源化量内訳!R40-[1]資源化量内訳!T40-[1]資源化量内訳!V40-[1]資源化量内訳!U40)/(AA40+J40)*100,"-")</f>
        <v>17.335058214747736</v>
      </c>
      <c r="AM40" s="38">
        <f>[1]ごみ処理量内訳!AA40</f>
        <v>7</v>
      </c>
      <c r="AN40" s="38">
        <f>[1]ごみ処理量内訳!AB40</f>
        <v>156</v>
      </c>
      <c r="AO40" s="38">
        <f>[1]ごみ処理量内訳!AC40</f>
        <v>4</v>
      </c>
      <c r="AP40" s="38">
        <f t="shared" si="8"/>
        <v>167</v>
      </c>
    </row>
    <row r="41" spans="1:42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8202</v>
      </c>
      <c r="E41" s="38">
        <v>8202</v>
      </c>
      <c r="F41" s="38">
        <v>0</v>
      </c>
      <c r="G41" s="38">
        <v>532</v>
      </c>
      <c r="H41" s="38">
        <f>SUM([1]ごみ搬入量内訳!E41,+[1]ごみ搬入量内訳!AD41)</f>
        <v>1949</v>
      </c>
      <c r="I41" s="38">
        <f>[1]ごみ搬入量内訳!BC41</f>
        <v>16</v>
      </c>
      <c r="J41" s="38">
        <f>[1]資源化量内訳!BO41</f>
        <v>134</v>
      </c>
      <c r="K41" s="38">
        <f t="shared" si="1"/>
        <v>2099</v>
      </c>
      <c r="L41" s="39">
        <f t="shared" si="2"/>
        <v>699.21637132353442</v>
      </c>
      <c r="M41" s="38">
        <f>IF(D41&lt;&gt;0,([1]ごみ搬入量内訳!BR41+H27実績!J41)/H27実績!D41/366*1000000,"-")</f>
        <v>491.35023711396531</v>
      </c>
      <c r="N41" s="38">
        <f>IF(D41&lt;&gt;0,[1]ごみ搬入量内訳!CM41/H27実績!D41/366*1000000,"-")</f>
        <v>207.86613420956905</v>
      </c>
      <c r="O41" s="38">
        <f>[1]ごみ搬入量内訳!DH41</f>
        <v>0</v>
      </c>
      <c r="P41" s="38">
        <f>[1]ごみ処理量内訳!E41</f>
        <v>1846</v>
      </c>
      <c r="Q41" s="38">
        <f>[1]ごみ処理量内訳!N41</f>
        <v>12</v>
      </c>
      <c r="R41" s="38">
        <f t="shared" si="3"/>
        <v>105</v>
      </c>
      <c r="S41" s="38">
        <f>[1]ごみ処理量内訳!G41</f>
        <v>0</v>
      </c>
      <c r="T41" s="38">
        <f>[1]ごみ処理量内訳!L41</f>
        <v>105</v>
      </c>
      <c r="U41" s="38">
        <f>[1]ごみ処理量内訳!H41</f>
        <v>0</v>
      </c>
      <c r="V41" s="38">
        <f>[1]ごみ処理量内訳!I41</f>
        <v>0</v>
      </c>
      <c r="W41" s="38">
        <f>[1]ごみ処理量内訳!J41</f>
        <v>0</v>
      </c>
      <c r="X41" s="38">
        <f>[1]ごみ処理量内訳!K41</f>
        <v>0</v>
      </c>
      <c r="Y41" s="38">
        <f>[1]ごみ処理量内訳!M41</f>
        <v>0</v>
      </c>
      <c r="Z41" s="38">
        <f>[1]資源化量内訳!Y41</f>
        <v>2</v>
      </c>
      <c r="AA41" s="38">
        <f t="shared" si="4"/>
        <v>1965</v>
      </c>
      <c r="AB41" s="40">
        <f t="shared" si="5"/>
        <v>99.389312977099237</v>
      </c>
      <c r="AC41" s="38">
        <f>[1]施設資源化量内訳!Y41</f>
        <v>234</v>
      </c>
      <c r="AD41" s="38">
        <f>[1]施設資源化量内訳!AT41</f>
        <v>0</v>
      </c>
      <c r="AE41" s="38">
        <f>[1]施設資源化量内訳!BO41</f>
        <v>0</v>
      </c>
      <c r="AF41" s="38">
        <f>[1]施設資源化量内訳!CJ41</f>
        <v>0</v>
      </c>
      <c r="AG41" s="38">
        <f>[1]施設資源化量内訳!DE41</f>
        <v>0</v>
      </c>
      <c r="AH41" s="38">
        <f>[1]施設資源化量内訳!DZ41</f>
        <v>0</v>
      </c>
      <c r="AI41" s="38">
        <f>[1]施設資源化量内訳!EU41</f>
        <v>66</v>
      </c>
      <c r="AJ41" s="38">
        <f t="shared" si="6"/>
        <v>300</v>
      </c>
      <c r="AK41" s="40">
        <f t="shared" si="7"/>
        <v>20.771796093377798</v>
      </c>
      <c r="AL41" s="40">
        <f>IF((AA41+J41)&lt;&gt;0,([1]資源化量内訳!D41-[1]資源化量内訳!R41-[1]資源化量内訳!T41-[1]資源化量内訳!V41-[1]資源化量内訳!U41)/(AA41+J41)*100,"-")</f>
        <v>19.961886612672703</v>
      </c>
      <c r="AM41" s="38">
        <f>[1]ごみ処理量内訳!AA41</f>
        <v>12</v>
      </c>
      <c r="AN41" s="38">
        <f>[1]ごみ処理量内訳!AB41</f>
        <v>34</v>
      </c>
      <c r="AO41" s="38">
        <f>[1]ごみ処理量内訳!AC41</f>
        <v>0</v>
      </c>
      <c r="AP41" s="38">
        <f t="shared" si="8"/>
        <v>46</v>
      </c>
    </row>
    <row r="42" spans="1:42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5564</v>
      </c>
      <c r="E42" s="38">
        <v>5564</v>
      </c>
      <c r="F42" s="38">
        <v>0</v>
      </c>
      <c r="G42" s="38">
        <v>103</v>
      </c>
      <c r="H42" s="38">
        <f>SUM([1]ごみ搬入量内訳!E42,+[1]ごみ搬入量内訳!AD42)</f>
        <v>1301</v>
      </c>
      <c r="I42" s="38">
        <f>[1]ごみ搬入量内訳!BC42</f>
        <v>6</v>
      </c>
      <c r="J42" s="38">
        <f>[1]資源化量内訳!BO42</f>
        <v>155</v>
      </c>
      <c r="K42" s="38">
        <f t="shared" si="1"/>
        <v>1462</v>
      </c>
      <c r="L42" s="39">
        <f t="shared" si="2"/>
        <v>717.92514721885027</v>
      </c>
      <c r="M42" s="38">
        <f>IF(D42&lt;&gt;0,([1]ごみ搬入量内訳!BR42+H27実績!J42)/H27実績!D42/366*1000000,"-")</f>
        <v>542.61784382820076</v>
      </c>
      <c r="N42" s="38">
        <f>IF(D42&lt;&gt;0,[1]ごみ搬入量内訳!CM42/H27実績!D42/366*1000000,"-")</f>
        <v>175.30730339064951</v>
      </c>
      <c r="O42" s="38">
        <f>[1]ごみ搬入量内訳!DH42</f>
        <v>0</v>
      </c>
      <c r="P42" s="38">
        <f>[1]ごみ処理量内訳!E42</f>
        <v>1187</v>
      </c>
      <c r="Q42" s="38">
        <f>[1]ごみ処理量内訳!N42</f>
        <v>11</v>
      </c>
      <c r="R42" s="38">
        <f t="shared" si="3"/>
        <v>86</v>
      </c>
      <c r="S42" s="38">
        <f>[1]ごみ処理量内訳!G42</f>
        <v>0</v>
      </c>
      <c r="T42" s="38">
        <f>[1]ごみ処理量内訳!L42</f>
        <v>86</v>
      </c>
      <c r="U42" s="38">
        <f>[1]ごみ処理量内訳!H42</f>
        <v>0</v>
      </c>
      <c r="V42" s="38">
        <f>[1]ごみ処理量内訳!I42</f>
        <v>0</v>
      </c>
      <c r="W42" s="38">
        <f>[1]ごみ処理量内訳!J42</f>
        <v>0</v>
      </c>
      <c r="X42" s="38">
        <f>[1]ごみ処理量内訳!K42</f>
        <v>0</v>
      </c>
      <c r="Y42" s="38">
        <f>[1]ごみ処理量内訳!M42</f>
        <v>0</v>
      </c>
      <c r="Z42" s="38">
        <f>[1]資源化量内訳!Y42</f>
        <v>23</v>
      </c>
      <c r="AA42" s="38">
        <f t="shared" si="4"/>
        <v>1307</v>
      </c>
      <c r="AB42" s="40">
        <f t="shared" si="5"/>
        <v>99.158377964804899</v>
      </c>
      <c r="AC42" s="38">
        <f>[1]施設資源化量内訳!Y42</f>
        <v>28</v>
      </c>
      <c r="AD42" s="38">
        <f>[1]施設資源化量内訳!AT42</f>
        <v>0</v>
      </c>
      <c r="AE42" s="38">
        <f>[1]施設資源化量内訳!BO42</f>
        <v>0</v>
      </c>
      <c r="AF42" s="38">
        <f>[1]施設資源化量内訳!CJ42</f>
        <v>0</v>
      </c>
      <c r="AG42" s="38">
        <f>[1]施設資源化量内訳!DE42</f>
        <v>0</v>
      </c>
      <c r="AH42" s="38">
        <f>[1]施設資源化量内訳!DZ42</f>
        <v>0</v>
      </c>
      <c r="AI42" s="38">
        <f>[1]施設資源化量内訳!EU42</f>
        <v>42</v>
      </c>
      <c r="AJ42" s="38">
        <f t="shared" si="6"/>
        <v>70</v>
      </c>
      <c r="AK42" s="40">
        <f t="shared" si="7"/>
        <v>16.963064295485637</v>
      </c>
      <c r="AL42" s="40">
        <f>IF((AA42+J42)&lt;&gt;0,([1]資源化量内訳!D42-[1]資源化量内訳!R42-[1]資源化量内訳!T42-[1]資源化量内訳!V42-[1]資源化量内訳!U42)/(AA42+J42)*100,"-")</f>
        <v>16.210670314637483</v>
      </c>
      <c r="AM42" s="38">
        <f>[1]ごみ処理量内訳!AA42</f>
        <v>11</v>
      </c>
      <c r="AN42" s="38">
        <f>[1]ごみ処理量内訳!AB42</f>
        <v>126</v>
      </c>
      <c r="AO42" s="38">
        <f>[1]ごみ処理量内訳!AC42</f>
        <v>0</v>
      </c>
      <c r="AP42" s="38">
        <f t="shared" si="8"/>
        <v>137</v>
      </c>
    </row>
    <row r="43" spans="1:42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10197</v>
      </c>
      <c r="E43" s="38">
        <v>10197</v>
      </c>
      <c r="F43" s="38">
        <v>0</v>
      </c>
      <c r="G43" s="38">
        <v>134</v>
      </c>
      <c r="H43" s="38">
        <f>SUM([1]ごみ搬入量内訳!E43,+[1]ごみ搬入量内訳!AD43)</f>
        <v>2024</v>
      </c>
      <c r="I43" s="38">
        <f>[1]ごみ搬入量内訳!BC43</f>
        <v>16</v>
      </c>
      <c r="J43" s="38">
        <f>[1]資源化量内訳!BO43</f>
        <v>329</v>
      </c>
      <c r="K43" s="38">
        <f t="shared" si="1"/>
        <v>2369</v>
      </c>
      <c r="L43" s="39">
        <f t="shared" si="2"/>
        <v>634.76292984489703</v>
      </c>
      <c r="M43" s="38">
        <f>IF(D43&lt;&gt;0,([1]ごみ搬入量内訳!BR43+H27実績!J43)/H27実績!D43/366*1000000,"-")</f>
        <v>508.2926458065723</v>
      </c>
      <c r="N43" s="38">
        <f>IF(D43&lt;&gt;0,[1]ごみ搬入量内訳!CM43/H27実績!D43/366*1000000,"-")</f>
        <v>126.47028403832479</v>
      </c>
      <c r="O43" s="38">
        <f>[1]ごみ搬入量内訳!DH43</f>
        <v>0</v>
      </c>
      <c r="P43" s="38">
        <f>[1]ごみ処理量内訳!E43</f>
        <v>1818</v>
      </c>
      <c r="Q43" s="38">
        <f>[1]ごみ処理量内訳!N43</f>
        <v>26</v>
      </c>
      <c r="R43" s="38">
        <f t="shared" si="3"/>
        <v>196</v>
      </c>
      <c r="S43" s="38">
        <f>[1]ごみ処理量内訳!G43</f>
        <v>0</v>
      </c>
      <c r="T43" s="38">
        <f>[1]ごみ処理量内訳!L43</f>
        <v>196</v>
      </c>
      <c r="U43" s="38">
        <f>[1]ごみ処理量内訳!H43</f>
        <v>0</v>
      </c>
      <c r="V43" s="38">
        <f>[1]ごみ処理量内訳!I43</f>
        <v>0</v>
      </c>
      <c r="W43" s="38">
        <f>[1]ごみ処理量内訳!J43</f>
        <v>0</v>
      </c>
      <c r="X43" s="38">
        <f>[1]ごみ処理量内訳!K43</f>
        <v>0</v>
      </c>
      <c r="Y43" s="38">
        <f>[1]ごみ処理量内訳!M43</f>
        <v>0</v>
      </c>
      <c r="Z43" s="38">
        <f>[1]資源化量内訳!Y43</f>
        <v>0</v>
      </c>
      <c r="AA43" s="38">
        <f t="shared" si="4"/>
        <v>2040</v>
      </c>
      <c r="AB43" s="40">
        <f t="shared" si="5"/>
        <v>98.725490196078439</v>
      </c>
      <c r="AC43" s="38">
        <f>[1]施設資源化量内訳!Y43</f>
        <v>39</v>
      </c>
      <c r="AD43" s="38">
        <f>[1]施設資源化量内訳!AT43</f>
        <v>0</v>
      </c>
      <c r="AE43" s="38">
        <f>[1]施設資源化量内訳!BO43</f>
        <v>0</v>
      </c>
      <c r="AF43" s="38">
        <f>[1]施設資源化量内訳!CJ43</f>
        <v>0</v>
      </c>
      <c r="AG43" s="38">
        <f>[1]施設資源化量内訳!DE43</f>
        <v>0</v>
      </c>
      <c r="AH43" s="38">
        <f>[1]施設資源化量内訳!DZ43</f>
        <v>0</v>
      </c>
      <c r="AI43" s="38">
        <f>[1]施設資源化量内訳!EU43</f>
        <v>115</v>
      </c>
      <c r="AJ43" s="38">
        <f t="shared" si="6"/>
        <v>154</v>
      </c>
      <c r="AK43" s="40">
        <f t="shared" si="7"/>
        <v>20.388349514563107</v>
      </c>
      <c r="AL43" s="40">
        <f>IF((AA43+J43)&lt;&gt;0,([1]資源化量内訳!D43-[1]資源化量内訳!R43-[1]資源化量内訳!T43-[1]資源化量内訳!V43-[1]資源化量内訳!U43)/(AA43+J43)*100,"-")</f>
        <v>19.712959054453354</v>
      </c>
      <c r="AM43" s="38">
        <f>[1]ごみ処理量内訳!AA43</f>
        <v>26</v>
      </c>
      <c r="AN43" s="38">
        <f>[1]ごみ処理量内訳!AB43</f>
        <v>197</v>
      </c>
      <c r="AO43" s="38">
        <f>[1]ごみ処理量内訳!AC43</f>
        <v>0</v>
      </c>
      <c r="AP43" s="38">
        <f t="shared" si="8"/>
        <v>223</v>
      </c>
    </row>
    <row r="44" spans="1:42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3876</v>
      </c>
      <c r="E44" s="38">
        <v>3876</v>
      </c>
      <c r="F44" s="38">
        <v>0</v>
      </c>
      <c r="G44" s="38">
        <v>25</v>
      </c>
      <c r="H44" s="38">
        <f>SUM([1]ごみ搬入量内訳!E44,+[1]ごみ搬入量内訳!AD44)</f>
        <v>694</v>
      </c>
      <c r="I44" s="38">
        <f>[1]ごみ搬入量内訳!BC44</f>
        <v>0</v>
      </c>
      <c r="J44" s="38">
        <f>[1]資源化量内訳!BO44</f>
        <v>170</v>
      </c>
      <c r="K44" s="38">
        <f t="shared" si="1"/>
        <v>864</v>
      </c>
      <c r="L44" s="39">
        <f t="shared" si="2"/>
        <v>609.04430797340501</v>
      </c>
      <c r="M44" s="38">
        <f>IF(D44&lt;&gt;0,([1]ごみ搬入量内訳!BR44+H27実績!J44)/H27実績!D44/366*1000000,"-")</f>
        <v>535.02850665719268</v>
      </c>
      <c r="N44" s="38">
        <f>IF(D44&lt;&gt;0,[1]ごみ搬入量内訳!CM44/H27実績!D44/366*1000000,"-")</f>
        <v>74.015801316212432</v>
      </c>
      <c r="O44" s="38">
        <f>[1]ごみ搬入量内訳!DH44</f>
        <v>0</v>
      </c>
      <c r="P44" s="38">
        <f>[1]ごみ処理量内訳!E44</f>
        <v>635</v>
      </c>
      <c r="Q44" s="38">
        <f>[1]ごみ処理量内訳!N44</f>
        <v>0</v>
      </c>
      <c r="R44" s="38">
        <f t="shared" si="3"/>
        <v>59</v>
      </c>
      <c r="S44" s="38">
        <f>[1]ごみ処理量内訳!G44</f>
        <v>0</v>
      </c>
      <c r="T44" s="38">
        <f>[1]ごみ処理量内訳!L44</f>
        <v>59</v>
      </c>
      <c r="U44" s="38">
        <f>[1]ごみ処理量内訳!H44</f>
        <v>0</v>
      </c>
      <c r="V44" s="38">
        <f>[1]ごみ処理量内訳!I44</f>
        <v>0</v>
      </c>
      <c r="W44" s="38">
        <f>[1]ごみ処理量内訳!J44</f>
        <v>0</v>
      </c>
      <c r="X44" s="38">
        <f>[1]ごみ処理量内訳!K44</f>
        <v>0</v>
      </c>
      <c r="Y44" s="38">
        <f>[1]ごみ処理量内訳!M44</f>
        <v>0</v>
      </c>
      <c r="Z44" s="38">
        <f>[1]資源化量内訳!Y44</f>
        <v>0</v>
      </c>
      <c r="AA44" s="38">
        <f t="shared" si="4"/>
        <v>694</v>
      </c>
      <c r="AB44" s="40">
        <f t="shared" si="5"/>
        <v>100</v>
      </c>
      <c r="AC44" s="38">
        <f>[1]施設資源化量内訳!Y44</f>
        <v>71</v>
      </c>
      <c r="AD44" s="38">
        <f>[1]施設資源化量内訳!AT44</f>
        <v>0</v>
      </c>
      <c r="AE44" s="38">
        <f>[1]施設資源化量内訳!BO44</f>
        <v>0</v>
      </c>
      <c r="AF44" s="38">
        <f>[1]施設資源化量内訳!CJ44</f>
        <v>0</v>
      </c>
      <c r="AG44" s="38">
        <f>[1]施設資源化量内訳!DE44</f>
        <v>0</v>
      </c>
      <c r="AH44" s="38">
        <f>[1]施設資源化量内訳!DZ44</f>
        <v>0</v>
      </c>
      <c r="AI44" s="38">
        <f>[1]施設資源化量内訳!EU44</f>
        <v>32</v>
      </c>
      <c r="AJ44" s="38">
        <f t="shared" si="6"/>
        <v>103</v>
      </c>
      <c r="AK44" s="40">
        <f t="shared" si="7"/>
        <v>31.597222222222221</v>
      </c>
      <c r="AL44" s="40">
        <f>IF((AA44+J44)&lt;&gt;0,([1]資源化量内訳!D44-[1]資源化量内訳!R44-[1]資源化量内訳!T44-[1]資源化量内訳!V44-[1]資源化量内訳!U44)/(AA44+J44)*100,"-")</f>
        <v>30.902777777777779</v>
      </c>
      <c r="AM44" s="38">
        <f>[1]ごみ処理量内訳!AA44</f>
        <v>0</v>
      </c>
      <c r="AN44" s="38">
        <f>[1]ごみ処理量内訳!AB44</f>
        <v>12</v>
      </c>
      <c r="AO44" s="38">
        <f>[1]ごみ処理量内訳!AC44</f>
        <v>0</v>
      </c>
      <c r="AP44" s="38">
        <f t="shared" si="8"/>
        <v>12</v>
      </c>
    </row>
    <row r="45" spans="1:42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11027</v>
      </c>
      <c r="E45" s="38">
        <v>11027</v>
      </c>
      <c r="F45" s="38">
        <v>0</v>
      </c>
      <c r="G45" s="38">
        <v>71</v>
      </c>
      <c r="H45" s="38">
        <f>SUM([1]ごみ搬入量内訳!E45,+[1]ごみ搬入量内訳!AD45)</f>
        <v>2115</v>
      </c>
      <c r="I45" s="38">
        <f>[1]ごみ搬入量内訳!BC45</f>
        <v>55</v>
      </c>
      <c r="J45" s="38">
        <f>[1]資源化量内訳!BO45</f>
        <v>355</v>
      </c>
      <c r="K45" s="38">
        <f t="shared" si="1"/>
        <v>2525</v>
      </c>
      <c r="L45" s="39">
        <f t="shared" si="2"/>
        <v>625.63771686089922</v>
      </c>
      <c r="M45" s="38">
        <f>IF(D45&lt;&gt;0,([1]ごみ搬入量内訳!BR45+H27実績!J45)/H27実績!D45/366*1000000,"-")</f>
        <v>429.89363911036054</v>
      </c>
      <c r="N45" s="38">
        <f>IF(D45&lt;&gt;0,[1]ごみ搬入量内訳!CM45/H27実績!D45/366*1000000,"-")</f>
        <v>195.74407775053879</v>
      </c>
      <c r="O45" s="38">
        <f>[1]ごみ搬入量内訳!DH45</f>
        <v>0</v>
      </c>
      <c r="P45" s="38">
        <f>[1]ごみ処理量内訳!E45</f>
        <v>1880</v>
      </c>
      <c r="Q45" s="38">
        <f>[1]ごみ処理量内訳!N45</f>
        <v>47</v>
      </c>
      <c r="R45" s="38">
        <f t="shared" si="3"/>
        <v>241</v>
      </c>
      <c r="S45" s="38">
        <f>[1]ごみ処理量内訳!G45</f>
        <v>0</v>
      </c>
      <c r="T45" s="38">
        <f>[1]ごみ処理量内訳!L45</f>
        <v>241</v>
      </c>
      <c r="U45" s="38">
        <f>[1]ごみ処理量内訳!H45</f>
        <v>0</v>
      </c>
      <c r="V45" s="38">
        <f>[1]ごみ処理量内訳!I45</f>
        <v>0</v>
      </c>
      <c r="W45" s="38">
        <f>[1]ごみ処理量内訳!J45</f>
        <v>0</v>
      </c>
      <c r="X45" s="38">
        <f>[1]ごみ処理量内訳!K45</f>
        <v>0</v>
      </c>
      <c r="Y45" s="38">
        <f>[1]ごみ処理量内訳!M45</f>
        <v>0</v>
      </c>
      <c r="Z45" s="38">
        <f>[1]資源化量内訳!Y45</f>
        <v>0</v>
      </c>
      <c r="AA45" s="38">
        <f t="shared" si="4"/>
        <v>2168</v>
      </c>
      <c r="AB45" s="40">
        <f t="shared" si="5"/>
        <v>97.832103321033216</v>
      </c>
      <c r="AC45" s="38">
        <f>[1]施設資源化量内訳!Y45</f>
        <v>36</v>
      </c>
      <c r="AD45" s="38">
        <f>[1]施設資源化量内訳!AT45</f>
        <v>0</v>
      </c>
      <c r="AE45" s="38">
        <f>[1]施設資源化量内訳!BO45</f>
        <v>0</v>
      </c>
      <c r="AF45" s="38">
        <f>[1]施設資源化量内訳!CJ45</f>
        <v>0</v>
      </c>
      <c r="AG45" s="38">
        <f>[1]施設資源化量内訳!DE45</f>
        <v>0</v>
      </c>
      <c r="AH45" s="38">
        <f>[1]施設資源化量内訳!DZ45</f>
        <v>0</v>
      </c>
      <c r="AI45" s="38">
        <f>[1]施設資源化量内訳!EU45</f>
        <v>106</v>
      </c>
      <c r="AJ45" s="38">
        <f t="shared" si="6"/>
        <v>142</v>
      </c>
      <c r="AK45" s="40">
        <f t="shared" si="7"/>
        <v>19.69877130400317</v>
      </c>
      <c r="AL45" s="40">
        <f>IF((AA45+J45)&lt;&gt;0,([1]資源化量内訳!D45-[1]資源化量内訳!R45-[1]資源化量内訳!T45-[1]資源化量内訳!V45-[1]資源化量内訳!U45)/(AA45+J45)*100,"-")</f>
        <v>19.024970273483948</v>
      </c>
      <c r="AM45" s="38">
        <f>[1]ごみ処理量内訳!AA45</f>
        <v>47</v>
      </c>
      <c r="AN45" s="38">
        <f>[1]ごみ処理量内訳!AB45</f>
        <v>215</v>
      </c>
      <c r="AO45" s="38">
        <f>[1]ごみ処理量内訳!AC45</f>
        <v>0</v>
      </c>
      <c r="AP45" s="38">
        <f t="shared" si="8"/>
        <v>262</v>
      </c>
    </row>
    <row r="46" spans="1:42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8392</v>
      </c>
      <c r="E46" s="38">
        <v>8392</v>
      </c>
      <c r="F46" s="38">
        <v>0</v>
      </c>
      <c r="G46" s="38">
        <v>65</v>
      </c>
      <c r="H46" s="38">
        <f>SUM([1]ごみ搬入量内訳!E46,+[1]ごみ搬入量内訳!AD46)</f>
        <v>1545</v>
      </c>
      <c r="I46" s="38">
        <f>[1]ごみ搬入量内訳!BC46</f>
        <v>3</v>
      </c>
      <c r="J46" s="38">
        <f>[1]資源化量内訳!BO46</f>
        <v>313</v>
      </c>
      <c r="K46" s="38">
        <f t="shared" si="1"/>
        <v>1861</v>
      </c>
      <c r="L46" s="39">
        <f t="shared" si="2"/>
        <v>605.89840962248718</v>
      </c>
      <c r="M46" s="38">
        <f>IF(D46&lt;&gt;0,([1]ごみ搬入量内訳!BR46+H27実績!J46)/H27実績!D46/366*1000000,"-")</f>
        <v>469.48173383967043</v>
      </c>
      <c r="N46" s="38">
        <f>IF(D46&lt;&gt;0,[1]ごみ搬入量内訳!CM46/H27実績!D46/366*1000000,"-")</f>
        <v>136.41667578281684</v>
      </c>
      <c r="O46" s="38">
        <f>[1]ごみ搬入量内訳!DH46</f>
        <v>0</v>
      </c>
      <c r="P46" s="38">
        <f>[1]ごみ処理量内訳!E46</f>
        <v>1366</v>
      </c>
      <c r="Q46" s="38">
        <f>[1]ごみ処理量内訳!N46</f>
        <v>14</v>
      </c>
      <c r="R46" s="38">
        <f t="shared" si="3"/>
        <v>167</v>
      </c>
      <c r="S46" s="38">
        <f>[1]ごみ処理量内訳!G46</f>
        <v>0</v>
      </c>
      <c r="T46" s="38">
        <f>[1]ごみ処理量内訳!L46</f>
        <v>167</v>
      </c>
      <c r="U46" s="38">
        <f>[1]ごみ処理量内訳!H46</f>
        <v>0</v>
      </c>
      <c r="V46" s="38">
        <f>[1]ごみ処理量内訳!I46</f>
        <v>0</v>
      </c>
      <c r="W46" s="38">
        <f>[1]ごみ処理量内訳!J46</f>
        <v>0</v>
      </c>
      <c r="X46" s="38">
        <f>[1]ごみ処理量内訳!K46</f>
        <v>0</v>
      </c>
      <c r="Y46" s="38">
        <f>[1]ごみ処理量内訳!M46</f>
        <v>0</v>
      </c>
      <c r="Z46" s="38">
        <f>[1]資源化量内訳!Y46</f>
        <v>1</v>
      </c>
      <c r="AA46" s="38">
        <f t="shared" si="4"/>
        <v>1548</v>
      </c>
      <c r="AB46" s="40">
        <f t="shared" si="5"/>
        <v>99.095607235142111</v>
      </c>
      <c r="AC46" s="38">
        <f>[1]施設資源化量内訳!Y46</f>
        <v>23</v>
      </c>
      <c r="AD46" s="38">
        <f>[1]施設資源化量内訳!AT46</f>
        <v>0</v>
      </c>
      <c r="AE46" s="38">
        <f>[1]施設資源化量内訳!BO46</f>
        <v>0</v>
      </c>
      <c r="AF46" s="38">
        <f>[1]施設資源化量内訳!CJ46</f>
        <v>0</v>
      </c>
      <c r="AG46" s="38">
        <f>[1]施設資源化量内訳!DE46</f>
        <v>0</v>
      </c>
      <c r="AH46" s="38">
        <f>[1]施設資源化量内訳!DZ46</f>
        <v>0</v>
      </c>
      <c r="AI46" s="38">
        <f>[1]施設資源化量内訳!EU46</f>
        <v>104</v>
      </c>
      <c r="AJ46" s="38">
        <f t="shared" si="6"/>
        <v>127</v>
      </c>
      <c r="AK46" s="40">
        <f t="shared" si="7"/>
        <v>23.696937130574959</v>
      </c>
      <c r="AL46" s="40">
        <f>IF((AA46+J46)&lt;&gt;0,([1]資源化量内訳!D46-[1]資源化量内訳!R46-[1]資源化量内訳!T46-[1]資源化量内訳!V46-[1]資源化量内訳!U46)/(AA46+J46)*100,"-")</f>
        <v>23.052122514777</v>
      </c>
      <c r="AM46" s="38">
        <f>[1]ごみ処理量内訳!AA46</f>
        <v>14</v>
      </c>
      <c r="AN46" s="38">
        <f>[1]ごみ処理量内訳!AB46</f>
        <v>154</v>
      </c>
      <c r="AO46" s="38">
        <f>[1]ごみ処理量内訳!AC46</f>
        <v>0</v>
      </c>
      <c r="AP46" s="38">
        <f t="shared" si="8"/>
        <v>168</v>
      </c>
    </row>
    <row r="47" spans="1:42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2261</v>
      </c>
      <c r="E47" s="38">
        <v>2261</v>
      </c>
      <c r="F47" s="38">
        <v>0</v>
      </c>
      <c r="G47" s="38">
        <v>13</v>
      </c>
      <c r="H47" s="38">
        <f>SUM([1]ごみ搬入量内訳!E47,+[1]ごみ搬入量内訳!AD47)</f>
        <v>296</v>
      </c>
      <c r="I47" s="38">
        <f>[1]ごみ搬入量内訳!BC47</f>
        <v>2</v>
      </c>
      <c r="J47" s="38">
        <f>[1]資源化量内訳!BO47</f>
        <v>138</v>
      </c>
      <c r="K47" s="38">
        <f t="shared" si="1"/>
        <v>436</v>
      </c>
      <c r="L47" s="39">
        <f t="shared" si="2"/>
        <v>526.8716632468346</v>
      </c>
      <c r="M47" s="38">
        <f>IF(D47&lt;&gt;0,([1]ごみ搬入量内訳!BR47+H27実績!J47)/H27実績!D47/366*1000000,"-")</f>
        <v>464.03375845592768</v>
      </c>
      <c r="N47" s="38">
        <f>IF(D47&lt;&gt;0,[1]ごみ搬入量内訳!CM47/H27実績!D47/366*1000000,"-")</f>
        <v>62.837904790906876</v>
      </c>
      <c r="O47" s="38">
        <f>[1]ごみ搬入量内訳!DH47</f>
        <v>0</v>
      </c>
      <c r="P47" s="38">
        <f>[1]ごみ処理量内訳!E47</f>
        <v>233</v>
      </c>
      <c r="Q47" s="38">
        <f>[1]ごみ処理量内訳!N47</f>
        <v>5</v>
      </c>
      <c r="R47" s="38">
        <f t="shared" si="3"/>
        <v>60</v>
      </c>
      <c r="S47" s="38">
        <f>[1]ごみ処理量内訳!G47</f>
        <v>0</v>
      </c>
      <c r="T47" s="38">
        <f>[1]ごみ処理量内訳!L47</f>
        <v>60</v>
      </c>
      <c r="U47" s="38">
        <f>[1]ごみ処理量内訳!H47</f>
        <v>0</v>
      </c>
      <c r="V47" s="38">
        <f>[1]ごみ処理量内訳!I47</f>
        <v>0</v>
      </c>
      <c r="W47" s="38">
        <f>[1]ごみ処理量内訳!J47</f>
        <v>0</v>
      </c>
      <c r="X47" s="38">
        <f>[1]ごみ処理量内訳!K47</f>
        <v>0</v>
      </c>
      <c r="Y47" s="38">
        <f>[1]ごみ処理量内訳!M47</f>
        <v>0</v>
      </c>
      <c r="Z47" s="38">
        <f>[1]資源化量内訳!Y47</f>
        <v>0</v>
      </c>
      <c r="AA47" s="38">
        <f t="shared" si="4"/>
        <v>298</v>
      </c>
      <c r="AB47" s="40">
        <f t="shared" si="5"/>
        <v>98.322147651006702</v>
      </c>
      <c r="AC47" s="38">
        <f>[1]施設資源化量内訳!Y47</f>
        <v>4</v>
      </c>
      <c r="AD47" s="38">
        <f>[1]施設資源化量内訳!AT47</f>
        <v>0</v>
      </c>
      <c r="AE47" s="38">
        <f>[1]施設資源化量内訳!BO47</f>
        <v>0</v>
      </c>
      <c r="AF47" s="38">
        <f>[1]施設資源化量内訳!CJ47</f>
        <v>0</v>
      </c>
      <c r="AG47" s="38">
        <f>[1]施設資源化量内訳!DE47</f>
        <v>0</v>
      </c>
      <c r="AH47" s="38">
        <f>[1]施設資源化量内訳!DZ47</f>
        <v>0</v>
      </c>
      <c r="AI47" s="38">
        <f>[1]施設資源化量内訳!EU47</f>
        <v>44</v>
      </c>
      <c r="AJ47" s="38">
        <f t="shared" si="6"/>
        <v>48</v>
      </c>
      <c r="AK47" s="40">
        <f t="shared" si="7"/>
        <v>42.660550458715598</v>
      </c>
      <c r="AL47" s="40">
        <f>IF((AA47+J47)&lt;&gt;0,([1]資源化量内訳!D47-[1]資源化量内訳!R47-[1]資源化量内訳!T47-[1]資源化量内訳!V47-[1]資源化量内訳!U47)/(AA47+J47)*100,"-")</f>
        <v>42.201834862385326</v>
      </c>
      <c r="AM47" s="38">
        <f>[1]ごみ処理量内訳!AA47</f>
        <v>5</v>
      </c>
      <c r="AN47" s="38">
        <f>[1]ごみ処理量内訳!AB47</f>
        <v>27</v>
      </c>
      <c r="AO47" s="38">
        <f>[1]ごみ処理量内訳!AC47</f>
        <v>0</v>
      </c>
      <c r="AP47" s="38">
        <f t="shared" si="8"/>
        <v>32</v>
      </c>
    </row>
    <row r="48" spans="1:42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18111</v>
      </c>
      <c r="E48" s="38">
        <v>18111</v>
      </c>
      <c r="F48" s="38">
        <v>0</v>
      </c>
      <c r="G48" s="38">
        <v>376</v>
      </c>
      <c r="H48" s="38">
        <f>SUM([1]ごみ搬入量内訳!E48,+[1]ごみ搬入量内訳!AD48)</f>
        <v>4255</v>
      </c>
      <c r="I48" s="38">
        <f>[1]ごみ搬入量内訳!BC48</f>
        <v>83</v>
      </c>
      <c r="J48" s="38">
        <f>[1]資源化量内訳!BO48</f>
        <v>393</v>
      </c>
      <c r="K48" s="38">
        <f t="shared" si="1"/>
        <v>4731</v>
      </c>
      <c r="L48" s="39">
        <f t="shared" si="2"/>
        <v>713.72257237020153</v>
      </c>
      <c r="M48" s="38">
        <f>IF(D48&lt;&gt;0,([1]ごみ搬入量内訳!BR48+H27実績!J48)/H27実績!D48/366*1000000,"-")</f>
        <v>540.53434301467598</v>
      </c>
      <c r="N48" s="38">
        <f>IF(D48&lt;&gt;0,[1]ごみ搬入量内訳!CM48/H27実績!D48/366*1000000,"-")</f>
        <v>173.18822935552555</v>
      </c>
      <c r="O48" s="38">
        <f>[1]ごみ搬入量内訳!DH48</f>
        <v>0</v>
      </c>
      <c r="P48" s="38">
        <f>[1]ごみ処理量内訳!E48</f>
        <v>3805</v>
      </c>
      <c r="Q48" s="38">
        <f>[1]ごみ処理量内訳!N48</f>
        <v>84</v>
      </c>
      <c r="R48" s="38">
        <f t="shared" si="3"/>
        <v>297</v>
      </c>
      <c r="S48" s="38">
        <f>[1]ごみ処理量内訳!G48</f>
        <v>0</v>
      </c>
      <c r="T48" s="38">
        <f>[1]ごみ処理量内訳!L48</f>
        <v>297</v>
      </c>
      <c r="U48" s="38">
        <f>[1]ごみ処理量内訳!H48</f>
        <v>0</v>
      </c>
      <c r="V48" s="38">
        <f>[1]ごみ処理量内訳!I48</f>
        <v>0</v>
      </c>
      <c r="W48" s="38">
        <f>[1]ごみ処理量内訳!J48</f>
        <v>0</v>
      </c>
      <c r="X48" s="38">
        <f>[1]ごみ処理量内訳!K48</f>
        <v>0</v>
      </c>
      <c r="Y48" s="38">
        <f>[1]ごみ処理量内訳!M48</f>
        <v>0</v>
      </c>
      <c r="Z48" s="38">
        <f>[1]資源化量内訳!Y48</f>
        <v>152</v>
      </c>
      <c r="AA48" s="38">
        <f t="shared" si="4"/>
        <v>4338</v>
      </c>
      <c r="AB48" s="40">
        <f t="shared" si="5"/>
        <v>98.063623789764861</v>
      </c>
      <c r="AC48" s="38">
        <f>[1]施設資源化量内訳!Y48</f>
        <v>121</v>
      </c>
      <c r="AD48" s="38">
        <f>[1]施設資源化量内訳!AT48</f>
        <v>0</v>
      </c>
      <c r="AE48" s="38">
        <f>[1]施設資源化量内訳!BO48</f>
        <v>0</v>
      </c>
      <c r="AF48" s="38">
        <f>[1]施設資源化量内訳!CJ48</f>
        <v>0</v>
      </c>
      <c r="AG48" s="38">
        <f>[1]施設資源化量内訳!DE48</f>
        <v>0</v>
      </c>
      <c r="AH48" s="38">
        <f>[1]施設資源化量内訳!DZ48</f>
        <v>0</v>
      </c>
      <c r="AI48" s="38">
        <f>[1]施設資源化量内訳!EU48</f>
        <v>153</v>
      </c>
      <c r="AJ48" s="38">
        <f t="shared" si="6"/>
        <v>274</v>
      </c>
      <c r="AK48" s="40">
        <f t="shared" si="7"/>
        <v>17.31135066582118</v>
      </c>
      <c r="AL48" s="40">
        <f>IF((AA48+J48)&lt;&gt;0,([1]資源化量内訳!D48-[1]資源化量内訳!R48-[1]資源化量内訳!T48-[1]資源化量内訳!V48-[1]資源化量内訳!U48)/(AA48+J48)*100,"-")</f>
        <v>16.571549355316002</v>
      </c>
      <c r="AM48" s="38">
        <f>[1]ごみ処理量内訳!AA48</f>
        <v>84</v>
      </c>
      <c r="AN48" s="38">
        <f>[1]ごみ処理量内訳!AB48</f>
        <v>373</v>
      </c>
      <c r="AO48" s="38">
        <f>[1]ごみ処理量内訳!AC48</f>
        <v>0</v>
      </c>
      <c r="AP48" s="38">
        <f t="shared" si="8"/>
        <v>457</v>
      </c>
    </row>
    <row r="49" spans="1:42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1609</v>
      </c>
      <c r="E49" s="38">
        <v>1609</v>
      </c>
      <c r="F49" s="38">
        <v>0</v>
      </c>
      <c r="G49" s="38">
        <v>24</v>
      </c>
      <c r="H49" s="38">
        <f>SUM([1]ごみ搬入量内訳!E49,+[1]ごみ搬入量内訳!AD49)</f>
        <v>506</v>
      </c>
      <c r="I49" s="38">
        <f>[1]ごみ搬入量内訳!BC49</f>
        <v>73</v>
      </c>
      <c r="J49" s="38">
        <f>[1]資源化量内訳!BO49</f>
        <v>44</v>
      </c>
      <c r="K49" s="38">
        <f t="shared" si="1"/>
        <v>623</v>
      </c>
      <c r="L49" s="39">
        <f t="shared" si="2"/>
        <v>1057.9153463951068</v>
      </c>
      <c r="M49" s="38">
        <f>IF(D49&lt;&gt;0,([1]ごみ搬入量内訳!BR49+H27実績!J49)/H27実績!D49/366*1000000,"-")</f>
        <v>1057.9153463951068</v>
      </c>
      <c r="N49" s="38">
        <f>IF(D49&lt;&gt;0,[1]ごみ搬入量内訳!CM49/H27実績!D49/366*1000000,"-")</f>
        <v>0</v>
      </c>
      <c r="O49" s="38">
        <f>[1]ごみ搬入量内訳!DH49</f>
        <v>0</v>
      </c>
      <c r="P49" s="38">
        <f>[1]ごみ処理量内訳!E49</f>
        <v>457</v>
      </c>
      <c r="Q49" s="38">
        <f>[1]ごみ処理量内訳!N49</f>
        <v>5</v>
      </c>
      <c r="R49" s="38">
        <f t="shared" si="3"/>
        <v>111</v>
      </c>
      <c r="S49" s="38">
        <f>[1]ごみ処理量内訳!G49</f>
        <v>0</v>
      </c>
      <c r="T49" s="38">
        <f>[1]ごみ処理量内訳!L49</f>
        <v>111</v>
      </c>
      <c r="U49" s="38">
        <f>[1]ごみ処理量内訳!H49</f>
        <v>0</v>
      </c>
      <c r="V49" s="38">
        <f>[1]ごみ処理量内訳!I49</f>
        <v>0</v>
      </c>
      <c r="W49" s="38">
        <f>[1]ごみ処理量内訳!J49</f>
        <v>0</v>
      </c>
      <c r="X49" s="38">
        <f>[1]ごみ処理量内訳!K49</f>
        <v>0</v>
      </c>
      <c r="Y49" s="38">
        <f>[1]ごみ処理量内訳!M49</f>
        <v>0</v>
      </c>
      <c r="Z49" s="38">
        <f>[1]資源化量内訳!Y49</f>
        <v>6</v>
      </c>
      <c r="AA49" s="38">
        <f t="shared" si="4"/>
        <v>579</v>
      </c>
      <c r="AB49" s="40">
        <f t="shared" si="5"/>
        <v>99.13644214162349</v>
      </c>
      <c r="AC49" s="38">
        <f>[1]施設資源化量内訳!Y49</f>
        <v>0</v>
      </c>
      <c r="AD49" s="38">
        <f>[1]施設資源化量内訳!AT49</f>
        <v>0</v>
      </c>
      <c r="AE49" s="38">
        <f>[1]施設資源化量内訳!BO49</f>
        <v>0</v>
      </c>
      <c r="AF49" s="38">
        <f>[1]施設資源化量内訳!CJ49</f>
        <v>0</v>
      </c>
      <c r="AG49" s="38">
        <f>[1]施設資源化量内訳!DE49</f>
        <v>0</v>
      </c>
      <c r="AH49" s="38">
        <f>[1]施設資源化量内訳!DZ49</f>
        <v>0</v>
      </c>
      <c r="AI49" s="38">
        <f>[1]施設資源化量内訳!EU49</f>
        <v>92</v>
      </c>
      <c r="AJ49" s="38">
        <f t="shared" si="6"/>
        <v>92</v>
      </c>
      <c r="AK49" s="40">
        <f t="shared" si="7"/>
        <v>22.792937399678973</v>
      </c>
      <c r="AL49" s="40">
        <f>IF((AA49+J49)&lt;&gt;0,([1]資源化量内訳!D49-[1]資源化量内訳!R49-[1]資源化量内訳!T49-[1]資源化量内訳!V49-[1]資源化量内訳!U49)/(AA49+J49)*100,"-")</f>
        <v>22.792937399678973</v>
      </c>
      <c r="AM49" s="38">
        <f>[1]ごみ処理量内訳!AA49</f>
        <v>5</v>
      </c>
      <c r="AN49" s="38">
        <f>[1]ごみ処理量内訳!AB49</f>
        <v>45</v>
      </c>
      <c r="AO49" s="38">
        <f>[1]ごみ処理量内訳!AC49</f>
        <v>0</v>
      </c>
      <c r="AP49" s="38">
        <f t="shared" si="8"/>
        <v>50</v>
      </c>
    </row>
  </sheetData>
  <mergeCells count="46">
    <mergeCell ref="L2:N2"/>
    <mergeCell ref="E3:E4"/>
    <mergeCell ref="F3:F4"/>
    <mergeCell ref="H3:H4"/>
    <mergeCell ref="I3:I4"/>
    <mergeCell ref="L3:L5"/>
    <mergeCell ref="M3:M5"/>
    <mergeCell ref="N3:N5"/>
    <mergeCell ref="A2:A6"/>
    <mergeCell ref="B2:B6"/>
    <mergeCell ref="C2:C6"/>
    <mergeCell ref="D2:E2"/>
    <mergeCell ref="H2:K2"/>
    <mergeCell ref="J3:J4"/>
    <mergeCell ref="K3:K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&amp;Lごみ処理の概要（平成27年度実績）</oddHeader>
  </headerFooter>
  <colBreaks count="2" manualBreakCount="2">
    <brk id="15" min="1" max="48" man="1"/>
    <brk id="28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44" width="9" style="7"/>
    <col min="45" max="16384" width="9" style="3"/>
  </cols>
  <sheetData>
    <row r="1" spans="1:44" ht="16.2" x14ac:dyDescent="0.2">
      <c r="A1" s="1" t="s">
        <v>178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4" s="15" customFormat="1" ht="25.5" customHeight="1" x14ac:dyDescent="0.15">
      <c r="A2" s="123" t="s">
        <v>1</v>
      </c>
      <c r="B2" s="123" t="s">
        <v>2</v>
      </c>
      <c r="C2" s="126" t="s">
        <v>3</v>
      </c>
      <c r="D2" s="131" t="s">
        <v>4</v>
      </c>
      <c r="E2" s="134"/>
      <c r="F2" s="8"/>
      <c r="G2" s="9" t="s">
        <v>5</v>
      </c>
      <c r="H2" s="131" t="s">
        <v>6</v>
      </c>
      <c r="I2" s="134"/>
      <c r="J2" s="134"/>
      <c r="K2" s="140"/>
      <c r="L2" s="141" t="s">
        <v>7</v>
      </c>
      <c r="M2" s="142"/>
      <c r="N2" s="143"/>
      <c r="O2" s="123" t="s">
        <v>8</v>
      </c>
      <c r="P2" s="10" t="s">
        <v>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29" t="s">
        <v>10</v>
      </c>
      <c r="AC2" s="131" t="s">
        <v>11</v>
      </c>
      <c r="AD2" s="134"/>
      <c r="AE2" s="134"/>
      <c r="AF2" s="134"/>
      <c r="AG2" s="134"/>
      <c r="AH2" s="134"/>
      <c r="AI2" s="134"/>
      <c r="AJ2" s="135"/>
      <c r="AK2" s="129" t="s">
        <v>12</v>
      </c>
      <c r="AL2" s="129" t="s">
        <v>13</v>
      </c>
      <c r="AM2" s="131" t="s">
        <v>14</v>
      </c>
      <c r="AN2" s="132"/>
      <c r="AO2" s="132"/>
      <c r="AP2" s="133"/>
      <c r="AQ2" s="14"/>
      <c r="AR2" s="14"/>
    </row>
    <row r="3" spans="1:44" s="15" customFormat="1" ht="22.5" customHeight="1" x14ac:dyDescent="0.2">
      <c r="A3" s="124"/>
      <c r="B3" s="124"/>
      <c r="C3" s="128"/>
      <c r="D3" s="16"/>
      <c r="E3" s="126" t="s">
        <v>15</v>
      </c>
      <c r="F3" s="123" t="s">
        <v>16</v>
      </c>
      <c r="G3" s="17"/>
      <c r="H3" s="126" t="s">
        <v>17</v>
      </c>
      <c r="I3" s="126" t="s">
        <v>18</v>
      </c>
      <c r="J3" s="123" t="s">
        <v>19</v>
      </c>
      <c r="K3" s="125" t="s">
        <v>20</v>
      </c>
      <c r="L3" s="144" t="s">
        <v>132</v>
      </c>
      <c r="M3" s="144" t="s">
        <v>133</v>
      </c>
      <c r="N3" s="144" t="s">
        <v>134</v>
      </c>
      <c r="O3" s="124"/>
      <c r="P3" s="126" t="s">
        <v>24</v>
      </c>
      <c r="Q3" s="126" t="s">
        <v>25</v>
      </c>
      <c r="R3" s="136" t="s">
        <v>26</v>
      </c>
      <c r="S3" s="137"/>
      <c r="T3" s="137"/>
      <c r="U3" s="137"/>
      <c r="V3" s="137"/>
      <c r="W3" s="137"/>
      <c r="X3" s="137"/>
      <c r="Y3" s="138"/>
      <c r="Z3" s="126" t="s">
        <v>27</v>
      </c>
      <c r="AA3" s="125" t="s">
        <v>20</v>
      </c>
      <c r="AB3" s="130"/>
      <c r="AC3" s="126" t="s">
        <v>28</v>
      </c>
      <c r="AD3" s="126" t="s">
        <v>29</v>
      </c>
      <c r="AE3" s="123" t="s">
        <v>30</v>
      </c>
      <c r="AF3" s="123" t="s">
        <v>31</v>
      </c>
      <c r="AG3" s="123" t="s">
        <v>32</v>
      </c>
      <c r="AH3" s="123" t="s">
        <v>33</v>
      </c>
      <c r="AI3" s="123" t="s">
        <v>34</v>
      </c>
      <c r="AJ3" s="125" t="s">
        <v>20</v>
      </c>
      <c r="AK3" s="130"/>
      <c r="AL3" s="130"/>
      <c r="AM3" s="126" t="s">
        <v>25</v>
      </c>
      <c r="AN3" s="126" t="s">
        <v>35</v>
      </c>
      <c r="AO3" s="126" t="s">
        <v>36</v>
      </c>
      <c r="AP3" s="125" t="s">
        <v>20</v>
      </c>
      <c r="AQ3" s="14"/>
      <c r="AR3" s="14"/>
    </row>
    <row r="4" spans="1:44" s="15" customFormat="1" ht="25.5" customHeight="1" x14ac:dyDescent="0.2">
      <c r="A4" s="124"/>
      <c r="B4" s="124"/>
      <c r="C4" s="128"/>
      <c r="D4" s="16"/>
      <c r="E4" s="124"/>
      <c r="F4" s="128"/>
      <c r="G4" s="19"/>
      <c r="H4" s="124"/>
      <c r="I4" s="124"/>
      <c r="J4" s="124"/>
      <c r="K4" s="125"/>
      <c r="L4" s="125"/>
      <c r="M4" s="125"/>
      <c r="N4" s="125"/>
      <c r="O4" s="124"/>
      <c r="P4" s="127"/>
      <c r="Q4" s="127"/>
      <c r="R4" s="125" t="s">
        <v>20</v>
      </c>
      <c r="S4" s="126" t="s">
        <v>29</v>
      </c>
      <c r="T4" s="123" t="s">
        <v>37</v>
      </c>
      <c r="U4" s="123" t="s">
        <v>30</v>
      </c>
      <c r="V4" s="123" t="s">
        <v>31</v>
      </c>
      <c r="W4" s="123" t="s">
        <v>32</v>
      </c>
      <c r="X4" s="123" t="s">
        <v>38</v>
      </c>
      <c r="Y4" s="126" t="s">
        <v>39</v>
      </c>
      <c r="Z4" s="139"/>
      <c r="AA4" s="125"/>
      <c r="AB4" s="130"/>
      <c r="AC4" s="127"/>
      <c r="AD4" s="127"/>
      <c r="AE4" s="127"/>
      <c r="AF4" s="128"/>
      <c r="AG4" s="128"/>
      <c r="AH4" s="127"/>
      <c r="AI4" s="127"/>
      <c r="AJ4" s="125"/>
      <c r="AK4" s="130"/>
      <c r="AL4" s="130"/>
      <c r="AM4" s="127"/>
      <c r="AN4" s="127"/>
      <c r="AO4" s="127"/>
      <c r="AP4" s="125"/>
      <c r="AQ4" s="14"/>
      <c r="AR4" s="14"/>
    </row>
    <row r="5" spans="1:44" s="23" customFormat="1" ht="60" customHeight="1" x14ac:dyDescent="0.2">
      <c r="A5" s="124"/>
      <c r="B5" s="124"/>
      <c r="C5" s="128"/>
      <c r="D5" s="20"/>
      <c r="E5" s="21"/>
      <c r="F5" s="21"/>
      <c r="G5" s="21"/>
      <c r="H5" s="21"/>
      <c r="I5" s="21"/>
      <c r="J5" s="21"/>
      <c r="K5" s="20"/>
      <c r="L5" s="125"/>
      <c r="M5" s="125"/>
      <c r="N5" s="125"/>
      <c r="O5" s="21"/>
      <c r="P5" s="21"/>
      <c r="Q5" s="21"/>
      <c r="R5" s="125"/>
      <c r="S5" s="128"/>
      <c r="T5" s="124"/>
      <c r="U5" s="124"/>
      <c r="V5" s="124"/>
      <c r="W5" s="124"/>
      <c r="X5" s="124"/>
      <c r="Y5" s="128"/>
      <c r="Z5" s="20"/>
      <c r="AA5" s="20"/>
      <c r="AB5" s="130"/>
      <c r="AC5" s="21"/>
      <c r="AD5" s="21"/>
      <c r="AE5" s="21"/>
      <c r="AF5" s="21"/>
      <c r="AG5" s="21"/>
      <c r="AH5" s="21"/>
      <c r="AI5" s="21"/>
      <c r="AJ5" s="20"/>
      <c r="AK5" s="130"/>
      <c r="AL5" s="130"/>
      <c r="AM5" s="21"/>
      <c r="AN5" s="21"/>
      <c r="AO5" s="21"/>
      <c r="AP5" s="20"/>
      <c r="AQ5" s="22"/>
      <c r="AR5" s="22"/>
    </row>
    <row r="6" spans="1:44" s="28" customFormat="1" ht="13.5" customHeight="1" x14ac:dyDescent="0.2">
      <c r="A6" s="124"/>
      <c r="B6" s="124"/>
      <c r="C6" s="128"/>
      <c r="D6" s="24" t="s">
        <v>40</v>
      </c>
      <c r="E6" s="24" t="s">
        <v>40</v>
      </c>
      <c r="F6" s="24" t="s">
        <v>40</v>
      </c>
      <c r="G6" s="24" t="s">
        <v>40</v>
      </c>
      <c r="H6" s="25" t="s">
        <v>41</v>
      </c>
      <c r="I6" s="25" t="s">
        <v>41</v>
      </c>
      <c r="J6" s="25" t="s">
        <v>41</v>
      </c>
      <c r="K6" s="25" t="s">
        <v>41</v>
      </c>
      <c r="L6" s="26" t="s">
        <v>42</v>
      </c>
      <c r="M6" s="26" t="s">
        <v>42</v>
      </c>
      <c r="N6" s="26" t="s">
        <v>42</v>
      </c>
      <c r="O6" s="25" t="s">
        <v>41</v>
      </c>
      <c r="P6" s="25" t="s">
        <v>41</v>
      </c>
      <c r="Q6" s="25" t="s">
        <v>41</v>
      </c>
      <c r="R6" s="25" t="s">
        <v>41</v>
      </c>
      <c r="S6" s="25" t="s">
        <v>41</v>
      </c>
      <c r="T6" s="25" t="s">
        <v>41</v>
      </c>
      <c r="U6" s="25" t="s">
        <v>41</v>
      </c>
      <c r="V6" s="25" t="s">
        <v>41</v>
      </c>
      <c r="W6" s="25" t="s">
        <v>41</v>
      </c>
      <c r="X6" s="25" t="s">
        <v>41</v>
      </c>
      <c r="Y6" s="25" t="s">
        <v>41</v>
      </c>
      <c r="Z6" s="25" t="s">
        <v>41</v>
      </c>
      <c r="AA6" s="25" t="s">
        <v>41</v>
      </c>
      <c r="AB6" s="25" t="s">
        <v>43</v>
      </c>
      <c r="AC6" s="25" t="s">
        <v>41</v>
      </c>
      <c r="AD6" s="25" t="s">
        <v>41</v>
      </c>
      <c r="AE6" s="25" t="s">
        <v>41</v>
      </c>
      <c r="AF6" s="25" t="s">
        <v>41</v>
      </c>
      <c r="AG6" s="25" t="s">
        <v>41</v>
      </c>
      <c r="AH6" s="25" t="s">
        <v>41</v>
      </c>
      <c r="AI6" s="25" t="s">
        <v>41</v>
      </c>
      <c r="AJ6" s="25" t="s">
        <v>41</v>
      </c>
      <c r="AK6" s="25" t="s">
        <v>43</v>
      </c>
      <c r="AL6" s="25" t="s">
        <v>43</v>
      </c>
      <c r="AM6" s="25" t="s">
        <v>41</v>
      </c>
      <c r="AN6" s="25" t="s">
        <v>41</v>
      </c>
      <c r="AO6" s="25" t="s">
        <v>41</v>
      </c>
      <c r="AP6" s="25" t="s">
        <v>41</v>
      </c>
      <c r="AQ6" s="27"/>
      <c r="AR6" s="27"/>
    </row>
    <row r="7" spans="1:44" s="35" customFormat="1" ht="13.5" customHeight="1" x14ac:dyDescent="0.2">
      <c r="A7" s="29" t="s">
        <v>44</v>
      </c>
      <c r="B7" s="30" t="s">
        <v>45</v>
      </c>
      <c r="C7" s="31" t="s">
        <v>20</v>
      </c>
      <c r="D7" s="32">
        <f t="shared" ref="D7:D49" si="0">+E7+F7</f>
        <v>2022785</v>
      </c>
      <c r="E7" s="32">
        <f>SUM(E$8:E$49)</f>
        <v>2022785</v>
      </c>
      <c r="F7" s="32">
        <f>SUM(F$8:F$49)</f>
        <v>0</v>
      </c>
      <c r="G7" s="32">
        <f>SUM(G$8:G$49)</f>
        <v>46092</v>
      </c>
      <c r="H7" s="32">
        <f>SUM([2]ごみ搬入量内訳!E7,+[2]ごみ搬入量内訳!AD7)</f>
        <v>553578</v>
      </c>
      <c r="I7" s="32">
        <f>[2]ごみ搬入量内訳!BC7</f>
        <v>62660</v>
      </c>
      <c r="J7" s="32">
        <f>[2]資源化量内訳!BO7</f>
        <v>42197</v>
      </c>
      <c r="K7" s="32">
        <f t="shared" ref="K7:K49" si="1">SUM(H7:J7)</f>
        <v>658435</v>
      </c>
      <c r="L7" s="32">
        <f t="shared" ref="L7:L49" si="2">IF(D7&lt;&gt;0,K7/D7/365*1000000,"-")</f>
        <v>891.80585521907426</v>
      </c>
      <c r="M7" s="32">
        <f>IF(D7&lt;&gt;0,([2]ごみ搬入量内訳!BR7+H28実績!J7)/H28実績!D7/365*1000000,"-")</f>
        <v>635.07856606622749</v>
      </c>
      <c r="N7" s="32">
        <f>IF(D7&lt;&gt;0,[2]ごみ搬入量内訳!CM7/H28実績!D7/365*1000000,"-")</f>
        <v>256.72728915284677</v>
      </c>
      <c r="O7" s="32">
        <f>[2]ごみ搬入量内訳!DH7</f>
        <v>1216</v>
      </c>
      <c r="P7" s="32">
        <f>[2]ごみ処理量内訳!E7</f>
        <v>515520</v>
      </c>
      <c r="Q7" s="32">
        <f>[2]ごみ処理量内訳!N7</f>
        <v>7644</v>
      </c>
      <c r="R7" s="32">
        <f t="shared" ref="R7:R49" si="3">SUM(S7:Y7)</f>
        <v>74772</v>
      </c>
      <c r="S7" s="32">
        <f>[2]ごみ処理量内訳!G7</f>
        <v>25719</v>
      </c>
      <c r="T7" s="32">
        <f>[2]ごみ処理量内訳!L7</f>
        <v>32347</v>
      </c>
      <c r="U7" s="32">
        <f>[2]ごみ処理量内訳!H7</f>
        <v>343</v>
      </c>
      <c r="V7" s="32">
        <f>[2]ごみ処理量内訳!I7</f>
        <v>0</v>
      </c>
      <c r="W7" s="32">
        <f>[2]ごみ処理量内訳!J7</f>
        <v>0</v>
      </c>
      <c r="X7" s="32">
        <f>[2]ごみ処理量内訳!K7</f>
        <v>15963</v>
      </c>
      <c r="Y7" s="32">
        <f>[2]ごみ処理量内訳!M7</f>
        <v>400</v>
      </c>
      <c r="Z7" s="32">
        <f>[2]資源化量内訳!Y7</f>
        <v>19823</v>
      </c>
      <c r="AA7" s="32">
        <f t="shared" ref="AA7:AA49" si="4">SUM(P7,Q7,R7,Z7)</f>
        <v>617759</v>
      </c>
      <c r="AB7" s="33">
        <f t="shared" ref="AB7:AB49" si="5">IF(AA7&lt;&gt;0,(Z7+P7+R7)/AA7*100,"-")</f>
        <v>98.762624259622271</v>
      </c>
      <c r="AC7" s="32">
        <f>[2]施設資源化量内訳!Y7</f>
        <v>21535</v>
      </c>
      <c r="AD7" s="32">
        <f>[2]施設資源化量内訳!AT7</f>
        <v>4731</v>
      </c>
      <c r="AE7" s="32">
        <f>[2]施設資源化量内訳!BO7</f>
        <v>230</v>
      </c>
      <c r="AF7" s="32">
        <f>[2]施設資源化量内訳!CJ7</f>
        <v>0</v>
      </c>
      <c r="AG7" s="32">
        <f>[2]施設資源化量内訳!DE7</f>
        <v>0</v>
      </c>
      <c r="AH7" s="32">
        <f>[2]施設資源化量内訳!DZ7</f>
        <v>10848</v>
      </c>
      <c r="AI7" s="32">
        <f>[2]施設資源化量内訳!EU7</f>
        <v>25270</v>
      </c>
      <c r="AJ7" s="32">
        <f t="shared" ref="AJ7:AJ49" si="6">SUM(AC7:AI7)</f>
        <v>62614</v>
      </c>
      <c r="AK7" s="33">
        <f t="shared" ref="AK7:AK49" si="7">IF((AA7+J7)&lt;&gt;0,(Z7+AJ7+J7)/(AA7+J7)*100,"-")</f>
        <v>18.885198407166541</v>
      </c>
      <c r="AL7" s="33">
        <f>IF((AA7+J7)&lt;&gt;0,([2]資源化量内訳!D7-[2]資源化量内訳!R7-[2]資源化量内訳!T7-[2]資源化量内訳!V7-[2]資源化量内訳!U7)/(AA7+J7)*100,"-")</f>
        <v>17.480407784761411</v>
      </c>
      <c r="AM7" s="32">
        <f>[2]ごみ処理量内訳!AA7</f>
        <v>7644</v>
      </c>
      <c r="AN7" s="32">
        <f>[2]ごみ処理量内訳!AB7</f>
        <v>38786</v>
      </c>
      <c r="AO7" s="32">
        <f>[2]ごみ処理量内訳!AC7</f>
        <v>2970</v>
      </c>
      <c r="AP7" s="32">
        <f t="shared" ref="AP7:AP49" si="8">SUM(AM7:AO7)</f>
        <v>49400</v>
      </c>
      <c r="AQ7" s="34"/>
      <c r="AR7" s="34"/>
    </row>
    <row r="8" spans="1:44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405582</v>
      </c>
      <c r="E8" s="38">
        <v>405582</v>
      </c>
      <c r="F8" s="38">
        <v>0</v>
      </c>
      <c r="G8" s="38">
        <v>8749</v>
      </c>
      <c r="H8" s="38">
        <f>SUM([2]ごみ搬入量内訳!E8,+[2]ごみ搬入量内訳!AD8)</f>
        <v>128367</v>
      </c>
      <c r="I8" s="38">
        <f>[2]ごみ搬入量内訳!BC8</f>
        <v>6419</v>
      </c>
      <c r="J8" s="38">
        <f>[2]資源化量内訳!BO8</f>
        <v>8229</v>
      </c>
      <c r="K8" s="38">
        <f t="shared" si="1"/>
        <v>143015</v>
      </c>
      <c r="L8" s="39">
        <f t="shared" si="2"/>
        <v>966.0732424225414</v>
      </c>
      <c r="M8" s="38">
        <f>IF(D8&lt;&gt;0,([2]ごみ搬入量内訳!BR8+H28実績!J8)/H28実績!D8/365*1000000,"-")</f>
        <v>671.8638657804313</v>
      </c>
      <c r="N8" s="38">
        <f>IF(D8&lt;&gt;0,[2]ごみ搬入量内訳!CM8/H28実績!D8/365*1000000,"-")</f>
        <v>294.20937664211004</v>
      </c>
      <c r="O8" s="38">
        <f>[2]ごみ搬入量内訳!DH8</f>
        <v>0</v>
      </c>
      <c r="P8" s="38">
        <f>[2]ごみ処理量内訳!E8</f>
        <v>118526</v>
      </c>
      <c r="Q8" s="38">
        <f>[2]ごみ処理量内訳!N8</f>
        <v>0</v>
      </c>
      <c r="R8" s="38">
        <f t="shared" si="3"/>
        <v>12034</v>
      </c>
      <c r="S8" s="38">
        <f>[2]ごみ処理量内訳!G8</f>
        <v>6429</v>
      </c>
      <c r="T8" s="38">
        <f>[2]ごみ処理量内訳!L8</f>
        <v>5605</v>
      </c>
      <c r="U8" s="38">
        <f>[2]ごみ処理量内訳!H8</f>
        <v>0</v>
      </c>
      <c r="V8" s="38">
        <f>[2]ごみ処理量内訳!I8</f>
        <v>0</v>
      </c>
      <c r="W8" s="38">
        <f>[2]ごみ処理量内訳!J8</f>
        <v>0</v>
      </c>
      <c r="X8" s="38">
        <f>[2]ごみ処理量内訳!K8</f>
        <v>0</v>
      </c>
      <c r="Y8" s="38">
        <f>[2]ごみ処理量内訳!M8</f>
        <v>0</v>
      </c>
      <c r="Z8" s="38">
        <f>[2]資源化量内訳!Y8</f>
        <v>4152</v>
      </c>
      <c r="AA8" s="38">
        <f t="shared" si="4"/>
        <v>134712</v>
      </c>
      <c r="AB8" s="40">
        <f t="shared" si="5"/>
        <v>100</v>
      </c>
      <c r="AC8" s="38">
        <f>[2]施設資源化量内訳!Y8</f>
        <v>526</v>
      </c>
      <c r="AD8" s="38">
        <f>[2]施設資源化量内訳!AT8</f>
        <v>975</v>
      </c>
      <c r="AE8" s="38">
        <f>[2]施設資源化量内訳!BO8</f>
        <v>0</v>
      </c>
      <c r="AF8" s="38">
        <f>[2]施設資源化量内訳!CJ8</f>
        <v>0</v>
      </c>
      <c r="AG8" s="38">
        <f>[2]施設資源化量内訳!DE8</f>
        <v>0</v>
      </c>
      <c r="AH8" s="38">
        <f>[2]施設資源化量内訳!DZ8</f>
        <v>0</v>
      </c>
      <c r="AI8" s="38">
        <f>[2]施設資源化量内訳!EU8</f>
        <v>4841</v>
      </c>
      <c r="AJ8" s="38">
        <f t="shared" si="6"/>
        <v>6342</v>
      </c>
      <c r="AK8" s="40">
        <f t="shared" si="7"/>
        <v>13.098411232606461</v>
      </c>
      <c r="AL8" s="40">
        <f>IF((AA8+J8)&lt;&gt;0,([2]資源化量内訳!D8-[2]資源化量内訳!R8-[2]資源化量内訳!T8-[2]資源化量内訳!V8-[2]資源化量内訳!U8)/(AA8+J8)*100,"-")</f>
        <v>13.098411232606461</v>
      </c>
      <c r="AM8" s="38">
        <f>[2]ごみ処理量内訳!AA8</f>
        <v>0</v>
      </c>
      <c r="AN8" s="38">
        <f>[2]ごみ処理量内訳!AB8</f>
        <v>14735</v>
      </c>
      <c r="AO8" s="38">
        <f>[2]ごみ処理量内訳!AC8</f>
        <v>0</v>
      </c>
      <c r="AP8" s="38">
        <f t="shared" si="8"/>
        <v>14735</v>
      </c>
      <c r="AQ8" s="41" t="s">
        <v>179</v>
      </c>
      <c r="AR8" s="42"/>
    </row>
    <row r="9" spans="1:44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159616</v>
      </c>
      <c r="E9" s="38">
        <v>159616</v>
      </c>
      <c r="F9" s="38">
        <v>0</v>
      </c>
      <c r="G9" s="38">
        <v>4437</v>
      </c>
      <c r="H9" s="38">
        <f>SUM([2]ごみ搬入量内訳!E9,+[2]ごみ搬入量内訳!AD9)</f>
        <v>43474</v>
      </c>
      <c r="I9" s="38">
        <f>[2]ごみ搬入量内訳!BC9</f>
        <v>5924</v>
      </c>
      <c r="J9" s="38">
        <f>[2]資源化量内訳!BO9</f>
        <v>4150</v>
      </c>
      <c r="K9" s="38">
        <f t="shared" si="1"/>
        <v>53548</v>
      </c>
      <c r="L9" s="39">
        <f t="shared" si="2"/>
        <v>919.12370511144559</v>
      </c>
      <c r="M9" s="38">
        <f>IF(D9&lt;&gt;0,([2]ごみ搬入量内訳!BR9+H28実績!J9)/H28実績!D9/365*1000000,"-")</f>
        <v>589.85743867473718</v>
      </c>
      <c r="N9" s="38">
        <f>IF(D9&lt;&gt;0,[2]ごみ搬入量内訳!CM9/H28実績!D9/365*1000000,"-")</f>
        <v>329.26626643670835</v>
      </c>
      <c r="O9" s="38">
        <f>[2]ごみ搬入量内訳!DH9</f>
        <v>0</v>
      </c>
      <c r="P9" s="38">
        <f>[2]ごみ処理量内訳!E9</f>
        <v>43685</v>
      </c>
      <c r="Q9" s="38">
        <f>[2]ごみ処理量内訳!N9</f>
        <v>1225</v>
      </c>
      <c r="R9" s="38">
        <f t="shared" si="3"/>
        <v>2825</v>
      </c>
      <c r="S9" s="38">
        <f>[2]ごみ処理量内訳!G9</f>
        <v>2286</v>
      </c>
      <c r="T9" s="38">
        <f>[2]ごみ処理量内訳!L9</f>
        <v>506</v>
      </c>
      <c r="U9" s="38">
        <f>[2]ごみ処理量内訳!H9</f>
        <v>17</v>
      </c>
      <c r="V9" s="38">
        <f>[2]ごみ処理量内訳!I9</f>
        <v>0</v>
      </c>
      <c r="W9" s="38">
        <f>[2]ごみ処理量内訳!J9</f>
        <v>0</v>
      </c>
      <c r="X9" s="38">
        <f>[2]ごみ処理量内訳!K9</f>
        <v>16</v>
      </c>
      <c r="Y9" s="38">
        <f>[2]ごみ処理量内訳!M9</f>
        <v>0</v>
      </c>
      <c r="Z9" s="38">
        <f>[2]資源化量内訳!Y9</f>
        <v>1705</v>
      </c>
      <c r="AA9" s="38">
        <f t="shared" si="4"/>
        <v>49440</v>
      </c>
      <c r="AB9" s="40">
        <f t="shared" si="5"/>
        <v>97.52224919093851</v>
      </c>
      <c r="AC9" s="38">
        <f>[2]施設資源化量内訳!Y9</f>
        <v>4711</v>
      </c>
      <c r="AD9" s="38">
        <f>[2]施設資源化量内訳!AT9</f>
        <v>523</v>
      </c>
      <c r="AE9" s="38">
        <f>[2]施設資源化量内訳!BO9</f>
        <v>3</v>
      </c>
      <c r="AF9" s="38">
        <f>[2]施設資源化量内訳!CJ9</f>
        <v>0</v>
      </c>
      <c r="AG9" s="38">
        <f>[2]施設資源化量内訳!DE9</f>
        <v>0</v>
      </c>
      <c r="AH9" s="38">
        <f>[2]施設資源化量内訳!DZ9</f>
        <v>15</v>
      </c>
      <c r="AI9" s="38">
        <f>[2]施設資源化量内訳!EU9</f>
        <v>464</v>
      </c>
      <c r="AJ9" s="38">
        <f t="shared" si="6"/>
        <v>5716</v>
      </c>
      <c r="AK9" s="40">
        <f t="shared" si="7"/>
        <v>21.591714872177644</v>
      </c>
      <c r="AL9" s="40">
        <f>IF((AA9+J9)&lt;&gt;0,([2]資源化量内訳!D9-[2]資源化量内訳!R9-[2]資源化量内訳!T9-[2]資源化量内訳!V9-[2]資源化量内訳!U9)/(AA9+J9)*100,"-")</f>
        <v>21.591714872177644</v>
      </c>
      <c r="AM9" s="38">
        <f>[2]ごみ処理量内訳!AA9</f>
        <v>1225</v>
      </c>
      <c r="AN9" s="38">
        <f>[2]ごみ処理量内訳!AB9</f>
        <v>332</v>
      </c>
      <c r="AO9" s="38">
        <f>[2]ごみ処理量内訳!AC9</f>
        <v>55</v>
      </c>
      <c r="AP9" s="38">
        <f t="shared" si="8"/>
        <v>1612</v>
      </c>
      <c r="AQ9" s="41" t="s">
        <v>180</v>
      </c>
      <c r="AR9" s="42"/>
    </row>
    <row r="10" spans="1:44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88381</v>
      </c>
      <c r="E10" s="38">
        <v>88381</v>
      </c>
      <c r="F10" s="38">
        <v>0</v>
      </c>
      <c r="G10" s="38">
        <v>566</v>
      </c>
      <c r="H10" s="38">
        <f>SUM([2]ごみ搬入量内訳!E10,+[2]ごみ搬入量内訳!AD10)</f>
        <v>26540</v>
      </c>
      <c r="I10" s="38">
        <f>[2]ごみ搬入量内訳!BC10</f>
        <v>3710</v>
      </c>
      <c r="J10" s="38">
        <f>[2]資源化量内訳!BO10</f>
        <v>1579</v>
      </c>
      <c r="K10" s="38">
        <f t="shared" si="1"/>
        <v>31829</v>
      </c>
      <c r="L10" s="39">
        <f t="shared" si="2"/>
        <v>986.66839847962103</v>
      </c>
      <c r="M10" s="38">
        <f>IF(D10&lt;&gt;0,([2]ごみ搬入量内訳!BR10+H28実績!J10)/H28実績!D10/365*1000000,"-")</f>
        <v>689.88360326004499</v>
      </c>
      <c r="N10" s="38">
        <f>IF(D10&lt;&gt;0,[2]ごみ搬入量内訳!CM10/H28実績!D10/365*1000000,"-")</f>
        <v>296.78479521957632</v>
      </c>
      <c r="O10" s="38">
        <f>[2]ごみ搬入量内訳!DH10</f>
        <v>0</v>
      </c>
      <c r="P10" s="38">
        <f>[2]ごみ処理量内訳!E10</f>
        <v>22726</v>
      </c>
      <c r="Q10" s="38">
        <f>[2]ごみ処理量内訳!N10</f>
        <v>0</v>
      </c>
      <c r="R10" s="38">
        <f t="shared" si="3"/>
        <v>6419</v>
      </c>
      <c r="S10" s="38">
        <f>[2]ごみ処理量内訳!G10</f>
        <v>0</v>
      </c>
      <c r="T10" s="38">
        <f>[2]ごみ処理量内訳!L10</f>
        <v>6419</v>
      </c>
      <c r="U10" s="38">
        <f>[2]ごみ処理量内訳!H10</f>
        <v>0</v>
      </c>
      <c r="V10" s="38">
        <f>[2]ごみ処理量内訳!I10</f>
        <v>0</v>
      </c>
      <c r="W10" s="38">
        <f>[2]ごみ処理量内訳!J10</f>
        <v>0</v>
      </c>
      <c r="X10" s="38">
        <f>[2]ごみ処理量内訳!K10</f>
        <v>0</v>
      </c>
      <c r="Y10" s="38">
        <f>[2]ごみ処理量内訳!M10</f>
        <v>0</v>
      </c>
      <c r="Z10" s="38">
        <f>[2]資源化量内訳!Y10</f>
        <v>1106</v>
      </c>
      <c r="AA10" s="38">
        <f t="shared" si="4"/>
        <v>30251</v>
      </c>
      <c r="AB10" s="40">
        <f t="shared" si="5"/>
        <v>100</v>
      </c>
      <c r="AC10" s="38">
        <f>[2]施設資源化量内訳!Y10</f>
        <v>0</v>
      </c>
      <c r="AD10" s="38">
        <f>[2]施設資源化量内訳!AT10</f>
        <v>0</v>
      </c>
      <c r="AE10" s="38">
        <f>[2]施設資源化量内訳!BO10</f>
        <v>0</v>
      </c>
      <c r="AF10" s="38">
        <f>[2]施設資源化量内訳!CJ10</f>
        <v>0</v>
      </c>
      <c r="AG10" s="38">
        <f>[2]施設資源化量内訳!DE10</f>
        <v>0</v>
      </c>
      <c r="AH10" s="38">
        <f>[2]施設資源化量内訳!DZ10</f>
        <v>0</v>
      </c>
      <c r="AI10" s="38">
        <f>[2]施設資源化量内訳!EU10</f>
        <v>3191</v>
      </c>
      <c r="AJ10" s="38">
        <f t="shared" si="6"/>
        <v>3191</v>
      </c>
      <c r="AK10" s="40">
        <f t="shared" si="7"/>
        <v>18.460571787621742</v>
      </c>
      <c r="AL10" s="40">
        <f>IF((AA10+J10)&lt;&gt;0,([2]資源化量内訳!D10-[2]資源化量内訳!R10-[2]資源化量内訳!T10-[2]資源化量内訳!V10-[2]資源化量内訳!U10)/(AA10+J10)*100,"-")</f>
        <v>18.460571787621742</v>
      </c>
      <c r="AM10" s="38">
        <f>[2]ごみ処理量内訳!AA10</f>
        <v>0</v>
      </c>
      <c r="AN10" s="38">
        <f>[2]ごみ処理量内訳!AB10</f>
        <v>2157</v>
      </c>
      <c r="AO10" s="38">
        <f>[2]ごみ処理量内訳!AC10</f>
        <v>1790</v>
      </c>
      <c r="AP10" s="38">
        <f t="shared" si="8"/>
        <v>3947</v>
      </c>
      <c r="AQ10" s="41" t="s">
        <v>174</v>
      </c>
      <c r="AR10" s="42"/>
    </row>
    <row r="11" spans="1:44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109797</v>
      </c>
      <c r="E11" s="38">
        <v>109797</v>
      </c>
      <c r="F11" s="38">
        <v>0</v>
      </c>
      <c r="G11" s="38">
        <v>1548</v>
      </c>
      <c r="H11" s="38">
        <f>SUM([2]ごみ搬入量内訳!E11,+[2]ごみ搬入量内訳!AD11)</f>
        <v>30946</v>
      </c>
      <c r="I11" s="38">
        <f>[2]ごみ搬入量内訳!BC11</f>
        <v>7756</v>
      </c>
      <c r="J11" s="38">
        <f>[2]資源化量内訳!BO11</f>
        <v>0</v>
      </c>
      <c r="K11" s="38">
        <f t="shared" si="1"/>
        <v>38702</v>
      </c>
      <c r="L11" s="39">
        <f t="shared" si="2"/>
        <v>965.71743046102142</v>
      </c>
      <c r="M11" s="38">
        <f>IF(D11&lt;&gt;0,([2]ごみ搬入量内訳!BR11+H28実績!J11)/H28実績!D11/365*1000000,"-")</f>
        <v>648.26982696959681</v>
      </c>
      <c r="N11" s="38">
        <f>IF(D11&lt;&gt;0,[2]ごみ搬入量内訳!CM11/H28実績!D11/365*1000000,"-")</f>
        <v>317.44760349142456</v>
      </c>
      <c r="O11" s="38">
        <f>[2]ごみ搬入量内訳!DH11</f>
        <v>0</v>
      </c>
      <c r="P11" s="38">
        <f>[2]ごみ処理量内訳!E11</f>
        <v>36203</v>
      </c>
      <c r="Q11" s="38">
        <f>[2]ごみ処理量内訳!N11</f>
        <v>0</v>
      </c>
      <c r="R11" s="38">
        <f t="shared" si="3"/>
        <v>1480</v>
      </c>
      <c r="S11" s="38">
        <f>[2]ごみ処理量内訳!G11</f>
        <v>0</v>
      </c>
      <c r="T11" s="38">
        <f>[2]ごみ処理量内訳!L11</f>
        <v>1305</v>
      </c>
      <c r="U11" s="38">
        <f>[2]ごみ処理量内訳!H11</f>
        <v>138</v>
      </c>
      <c r="V11" s="38">
        <f>[2]ごみ処理量内訳!I11</f>
        <v>0</v>
      </c>
      <c r="W11" s="38">
        <f>[2]ごみ処理量内訳!J11</f>
        <v>0</v>
      </c>
      <c r="X11" s="38">
        <f>[2]ごみ処理量内訳!K11</f>
        <v>37</v>
      </c>
      <c r="Y11" s="38">
        <f>[2]ごみ処理量内訳!M11</f>
        <v>0</v>
      </c>
      <c r="Z11" s="38">
        <f>[2]資源化量内訳!Y11</f>
        <v>1757</v>
      </c>
      <c r="AA11" s="38">
        <f t="shared" si="4"/>
        <v>39440</v>
      </c>
      <c r="AB11" s="40">
        <f t="shared" si="5"/>
        <v>100</v>
      </c>
      <c r="AC11" s="38">
        <f>[2]施設資源化量内訳!Y11</f>
        <v>3113</v>
      </c>
      <c r="AD11" s="38">
        <f>[2]施設資源化量内訳!AT11</f>
        <v>0</v>
      </c>
      <c r="AE11" s="38">
        <f>[2]施設資源化量内訳!BO11</f>
        <v>39</v>
      </c>
      <c r="AF11" s="38">
        <f>[2]施設資源化量内訳!CJ11</f>
        <v>0</v>
      </c>
      <c r="AG11" s="38">
        <f>[2]施設資源化量内訳!DE11</f>
        <v>0</v>
      </c>
      <c r="AH11" s="38">
        <f>[2]施設資源化量内訳!DZ11</f>
        <v>37</v>
      </c>
      <c r="AI11" s="38">
        <f>[2]施設資源化量内訳!EU11</f>
        <v>1305</v>
      </c>
      <c r="AJ11" s="38">
        <f t="shared" si="6"/>
        <v>4494</v>
      </c>
      <c r="AK11" s="40">
        <f t="shared" si="7"/>
        <v>15.849391480730224</v>
      </c>
      <c r="AL11" s="40">
        <f>IF((AA11+J11)&lt;&gt;0,([2]資源化量内訳!D11-[2]資源化量内訳!R11-[2]資源化量内訳!T11-[2]資源化量内訳!V11-[2]資源化量内訳!U11)/(AA11+J11)*100,"-")</f>
        <v>15.849391480730224</v>
      </c>
      <c r="AM11" s="38">
        <f>[2]ごみ処理量内訳!AA11</f>
        <v>0</v>
      </c>
      <c r="AN11" s="38">
        <f>[2]ごみ処理量内訳!AB11</f>
        <v>2594</v>
      </c>
      <c r="AO11" s="38">
        <f>[2]ごみ処理量内訳!AC11</f>
        <v>0</v>
      </c>
      <c r="AP11" s="38">
        <f t="shared" si="8"/>
        <v>2594</v>
      </c>
      <c r="AQ11" s="41" t="s">
        <v>156</v>
      </c>
      <c r="AR11" s="42"/>
    </row>
    <row r="12" spans="1:44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88475</v>
      </c>
      <c r="E12" s="38">
        <v>88475</v>
      </c>
      <c r="F12" s="38">
        <v>0</v>
      </c>
      <c r="G12" s="38">
        <v>1722</v>
      </c>
      <c r="H12" s="38">
        <f>SUM([2]ごみ搬入量内訳!E12,+[2]ごみ搬入量内訳!AD12)</f>
        <v>24585</v>
      </c>
      <c r="I12" s="38">
        <f>[2]ごみ搬入量内訳!BC12</f>
        <v>4708</v>
      </c>
      <c r="J12" s="38">
        <f>[2]資源化量内訳!BO12</f>
        <v>1809</v>
      </c>
      <c r="K12" s="38">
        <f t="shared" si="1"/>
        <v>31102</v>
      </c>
      <c r="L12" s="39">
        <f t="shared" si="2"/>
        <v>963.10775817021295</v>
      </c>
      <c r="M12" s="38">
        <f>IF(D12&lt;&gt;0,([2]ごみ搬入量内訳!BR12+H28実績!J12)/H28実績!D12/365*1000000,"-")</f>
        <v>644.55944911301469</v>
      </c>
      <c r="N12" s="38">
        <f>IF(D12&lt;&gt;0,[2]ごみ搬入量内訳!CM12/H28実績!D12/365*1000000,"-")</f>
        <v>318.54830905719825</v>
      </c>
      <c r="O12" s="38">
        <f>[2]ごみ搬入量内訳!DH12</f>
        <v>0</v>
      </c>
      <c r="P12" s="38">
        <f>[2]ごみ処理量内訳!E12</f>
        <v>24420</v>
      </c>
      <c r="Q12" s="38">
        <f>[2]ごみ処理量内訳!N12</f>
        <v>0</v>
      </c>
      <c r="R12" s="38">
        <f t="shared" si="3"/>
        <v>4873</v>
      </c>
      <c r="S12" s="38">
        <f>[2]ごみ処理量内訳!G12</f>
        <v>3983</v>
      </c>
      <c r="T12" s="38">
        <f>[2]ごみ処理量内訳!L12</f>
        <v>890</v>
      </c>
      <c r="U12" s="38">
        <f>[2]ごみ処理量内訳!H12</f>
        <v>0</v>
      </c>
      <c r="V12" s="38">
        <f>[2]ごみ処理量内訳!I12</f>
        <v>0</v>
      </c>
      <c r="W12" s="38">
        <f>[2]ごみ処理量内訳!J12</f>
        <v>0</v>
      </c>
      <c r="X12" s="38">
        <f>[2]ごみ処理量内訳!K12</f>
        <v>0</v>
      </c>
      <c r="Y12" s="38">
        <f>[2]ごみ処理量内訳!M12</f>
        <v>0</v>
      </c>
      <c r="Z12" s="38">
        <f>[2]資源化量内訳!Y12</f>
        <v>0</v>
      </c>
      <c r="AA12" s="38">
        <f t="shared" si="4"/>
        <v>29293</v>
      </c>
      <c r="AB12" s="40">
        <f t="shared" si="5"/>
        <v>100</v>
      </c>
      <c r="AC12" s="38">
        <f>[2]施設資源化量内訳!Y12</f>
        <v>2012</v>
      </c>
      <c r="AD12" s="38">
        <f>[2]施設資源化量内訳!AT12</f>
        <v>812</v>
      </c>
      <c r="AE12" s="38">
        <f>[2]施設資源化量内訳!BO12</f>
        <v>0</v>
      </c>
      <c r="AF12" s="38">
        <f>[2]施設資源化量内訳!CJ12</f>
        <v>0</v>
      </c>
      <c r="AG12" s="38">
        <f>[2]施設資源化量内訳!DE12</f>
        <v>0</v>
      </c>
      <c r="AH12" s="38">
        <f>[2]施設資源化量内訳!DZ12</f>
        <v>0</v>
      </c>
      <c r="AI12" s="38">
        <f>[2]施設資源化量内訳!EU12</f>
        <v>755</v>
      </c>
      <c r="AJ12" s="38">
        <f t="shared" si="6"/>
        <v>3579</v>
      </c>
      <c r="AK12" s="40">
        <f t="shared" si="7"/>
        <v>17.323644781686063</v>
      </c>
      <c r="AL12" s="40">
        <f>IF((AA12+J12)&lt;&gt;0,([2]資源化量内訳!D12-[2]資源化量内訳!R12-[2]資源化量内訳!T12-[2]資源化量内訳!V12-[2]資源化量内訳!U12)/(AA12+J12)*100,"-")</f>
        <v>15.198379525432449</v>
      </c>
      <c r="AM12" s="38">
        <f>[2]ごみ処理量内訳!AA12</f>
        <v>0</v>
      </c>
      <c r="AN12" s="38">
        <f>[2]ごみ処理量内訳!AB12</f>
        <v>1197</v>
      </c>
      <c r="AO12" s="38">
        <f>[2]ごみ処理量内訳!AC12</f>
        <v>0</v>
      </c>
      <c r="AP12" s="38">
        <f t="shared" si="8"/>
        <v>1197</v>
      </c>
      <c r="AQ12" s="41" t="s">
        <v>157</v>
      </c>
      <c r="AR12" s="42"/>
    </row>
    <row r="13" spans="1:44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78319</v>
      </c>
      <c r="E13" s="38">
        <v>78319</v>
      </c>
      <c r="F13" s="38">
        <v>0</v>
      </c>
      <c r="G13" s="38">
        <v>1088</v>
      </c>
      <c r="H13" s="38">
        <f>SUM([2]ごみ搬入量内訳!E13,+[2]ごみ搬入量内訳!AD13)</f>
        <v>21800</v>
      </c>
      <c r="I13" s="38">
        <f>[2]ごみ搬入量内訳!BC13</f>
        <v>5313</v>
      </c>
      <c r="J13" s="38">
        <f>[2]資源化量内訳!BO13</f>
        <v>3290</v>
      </c>
      <c r="K13" s="38">
        <f t="shared" si="1"/>
        <v>30403</v>
      </c>
      <c r="L13" s="39">
        <f t="shared" si="2"/>
        <v>1063.5463988426679</v>
      </c>
      <c r="M13" s="38">
        <f>IF(D13&lt;&gt;0,([2]ごみ搬入量内訳!BR13+H28実績!J13)/H28実績!D13/365*1000000,"-")</f>
        <v>824.86675935631717</v>
      </c>
      <c r="N13" s="38">
        <f>IF(D13&lt;&gt;0,[2]ごみ搬入量内訳!CM13/H28実績!D13/365*1000000,"-")</f>
        <v>238.67963948635079</v>
      </c>
      <c r="O13" s="38">
        <f>[2]ごみ搬入量内訳!DH13</f>
        <v>0</v>
      </c>
      <c r="P13" s="38">
        <f>[2]ごみ処理量内訳!E13</f>
        <v>22194</v>
      </c>
      <c r="Q13" s="38">
        <f>[2]ごみ処理量内訳!N13</f>
        <v>0</v>
      </c>
      <c r="R13" s="38">
        <f t="shared" si="3"/>
        <v>4969</v>
      </c>
      <c r="S13" s="38">
        <f>[2]ごみ処理量内訳!G13</f>
        <v>4080</v>
      </c>
      <c r="T13" s="38">
        <f>[2]ごみ処理量内訳!L13</f>
        <v>889</v>
      </c>
      <c r="U13" s="38">
        <f>[2]ごみ処理量内訳!H13</f>
        <v>0</v>
      </c>
      <c r="V13" s="38">
        <f>[2]ごみ処理量内訳!I13</f>
        <v>0</v>
      </c>
      <c r="W13" s="38">
        <f>[2]ごみ処理量内訳!J13</f>
        <v>0</v>
      </c>
      <c r="X13" s="38">
        <f>[2]ごみ処理量内訳!K13</f>
        <v>0</v>
      </c>
      <c r="Y13" s="38">
        <f>[2]ごみ処理量内訳!M13</f>
        <v>0</v>
      </c>
      <c r="Z13" s="38">
        <f>[2]資源化量内訳!Y13</f>
        <v>0</v>
      </c>
      <c r="AA13" s="38">
        <f t="shared" si="4"/>
        <v>27163</v>
      </c>
      <c r="AB13" s="40">
        <f t="shared" si="5"/>
        <v>100</v>
      </c>
      <c r="AC13" s="38">
        <f>[2]施設資源化量内訳!Y13</f>
        <v>488</v>
      </c>
      <c r="AD13" s="38">
        <f>[2]施設資源化量内訳!AT13</f>
        <v>740</v>
      </c>
      <c r="AE13" s="38">
        <f>[2]施設資源化量内訳!BO13</f>
        <v>0</v>
      </c>
      <c r="AF13" s="38">
        <f>[2]施設資源化量内訳!CJ13</f>
        <v>0</v>
      </c>
      <c r="AG13" s="38">
        <f>[2]施設資源化量内訳!DE13</f>
        <v>0</v>
      </c>
      <c r="AH13" s="38">
        <f>[2]施設資源化量内訳!DZ13</f>
        <v>0</v>
      </c>
      <c r="AI13" s="38">
        <f>[2]施設資源化量内訳!EU13</f>
        <v>888</v>
      </c>
      <c r="AJ13" s="38">
        <f t="shared" si="6"/>
        <v>2116</v>
      </c>
      <c r="AK13" s="40">
        <f t="shared" si="7"/>
        <v>17.75194562112107</v>
      </c>
      <c r="AL13" s="40">
        <f>IF((AA13+J13)&lt;&gt;0,([2]資源化量内訳!D13-[2]資源化量内訳!R13-[2]資源化量内訳!T13-[2]資源化量内訳!V13-[2]資源化量内訳!U13)/(AA13+J13)*100,"-")</f>
        <v>17.75194562112107</v>
      </c>
      <c r="AM13" s="38">
        <f>[2]ごみ処理量内訳!AA13</f>
        <v>0</v>
      </c>
      <c r="AN13" s="38">
        <f>[2]ごみ処理量内訳!AB13</f>
        <v>2415</v>
      </c>
      <c r="AO13" s="38">
        <f>[2]ごみ処理量内訳!AC13</f>
        <v>0</v>
      </c>
      <c r="AP13" s="38">
        <f t="shared" si="8"/>
        <v>2415</v>
      </c>
      <c r="AQ13" s="41" t="s">
        <v>181</v>
      </c>
      <c r="AR13" s="42"/>
    </row>
    <row r="14" spans="1:44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20422</v>
      </c>
      <c r="E14" s="38">
        <v>20422</v>
      </c>
      <c r="F14" s="38">
        <v>0</v>
      </c>
      <c r="G14" s="38">
        <v>393</v>
      </c>
      <c r="H14" s="38">
        <f>SUM([2]ごみ搬入量内訳!E14,+[2]ごみ搬入量内訳!AD14)</f>
        <v>5546</v>
      </c>
      <c r="I14" s="38">
        <f>[2]ごみ搬入量内訳!BC14</f>
        <v>836</v>
      </c>
      <c r="J14" s="38">
        <f>[2]資源化量内訳!BO14</f>
        <v>391</v>
      </c>
      <c r="K14" s="38">
        <f t="shared" si="1"/>
        <v>6773</v>
      </c>
      <c r="L14" s="39">
        <f t="shared" si="2"/>
        <v>908.63599958680072</v>
      </c>
      <c r="M14" s="38">
        <f>IF(D14&lt;&gt;0,([2]ごみ搬入量内訳!BR14+H28実績!J14)/H28実績!D14/365*1000000,"-")</f>
        <v>634.69022797064144</v>
      </c>
      <c r="N14" s="38">
        <f>IF(D14&lt;&gt;0,[2]ごみ搬入量内訳!CM14/H28実績!D14/365*1000000,"-")</f>
        <v>273.94577161615933</v>
      </c>
      <c r="O14" s="38">
        <f>[2]ごみ搬入量内訳!DH14</f>
        <v>0</v>
      </c>
      <c r="P14" s="38">
        <f>[2]ごみ処理量内訳!E14</f>
        <v>5497</v>
      </c>
      <c r="Q14" s="38">
        <f>[2]ごみ処理量内訳!N14</f>
        <v>0</v>
      </c>
      <c r="R14" s="38">
        <f t="shared" si="3"/>
        <v>885</v>
      </c>
      <c r="S14" s="38">
        <f>[2]ごみ処理量内訳!G14</f>
        <v>662</v>
      </c>
      <c r="T14" s="38">
        <f>[2]ごみ処理量内訳!L14</f>
        <v>223</v>
      </c>
      <c r="U14" s="38">
        <f>[2]ごみ処理量内訳!H14</f>
        <v>0</v>
      </c>
      <c r="V14" s="38">
        <f>[2]ごみ処理量内訳!I14</f>
        <v>0</v>
      </c>
      <c r="W14" s="38">
        <f>[2]ごみ処理量内訳!J14</f>
        <v>0</v>
      </c>
      <c r="X14" s="38">
        <f>[2]ごみ処理量内訳!K14</f>
        <v>0</v>
      </c>
      <c r="Y14" s="38">
        <f>[2]ごみ処理量内訳!M14</f>
        <v>0</v>
      </c>
      <c r="Z14" s="38">
        <f>[2]資源化量内訳!Y14</f>
        <v>0</v>
      </c>
      <c r="AA14" s="38">
        <f t="shared" si="4"/>
        <v>6382</v>
      </c>
      <c r="AB14" s="40">
        <f t="shared" si="5"/>
        <v>100</v>
      </c>
      <c r="AC14" s="38">
        <f>[2]施設資源化量内訳!Y14</f>
        <v>319</v>
      </c>
      <c r="AD14" s="38">
        <f>[2]施設資源化量内訳!AT14</f>
        <v>135</v>
      </c>
      <c r="AE14" s="38">
        <f>[2]施設資源化量内訳!BO14</f>
        <v>0</v>
      </c>
      <c r="AF14" s="38">
        <f>[2]施設資源化量内訳!CJ14</f>
        <v>0</v>
      </c>
      <c r="AG14" s="38">
        <f>[2]施設資源化量内訳!DE14</f>
        <v>0</v>
      </c>
      <c r="AH14" s="38">
        <f>[2]施設資源化量内訳!DZ14</f>
        <v>0</v>
      </c>
      <c r="AI14" s="38">
        <f>[2]施設資源化量内訳!EU14</f>
        <v>189</v>
      </c>
      <c r="AJ14" s="38">
        <f t="shared" si="6"/>
        <v>643</v>
      </c>
      <c r="AK14" s="40">
        <f t="shared" si="7"/>
        <v>15.266499335597224</v>
      </c>
      <c r="AL14" s="40">
        <f>IF((AA14+J14)&lt;&gt;0,([2]資源化量内訳!D14-[2]資源化量内訳!R14-[2]資源化量内訳!T14-[2]資源化量内訳!V14-[2]資源化量内訳!U14)/(AA14+J14)*100,"-")</f>
        <v>13.066587922633987</v>
      </c>
      <c r="AM14" s="38">
        <f>[2]ごみ処理量内訳!AA14</f>
        <v>0</v>
      </c>
      <c r="AN14" s="38">
        <f>[2]ごみ処理量内訳!AB14</f>
        <v>269</v>
      </c>
      <c r="AO14" s="38">
        <f>[2]ごみ処理量内訳!AC14</f>
        <v>0</v>
      </c>
      <c r="AP14" s="38">
        <f t="shared" si="8"/>
        <v>269</v>
      </c>
      <c r="AQ14" s="41" t="s">
        <v>182</v>
      </c>
      <c r="AR14" s="42"/>
    </row>
    <row r="15" spans="1:44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38519</v>
      </c>
      <c r="E15" s="38">
        <v>38519</v>
      </c>
      <c r="F15" s="38">
        <v>0</v>
      </c>
      <c r="G15" s="38">
        <v>914</v>
      </c>
      <c r="H15" s="38">
        <f>SUM([2]ごみ搬入量内訳!E15,+[2]ごみ搬入量内訳!AD15)</f>
        <v>11297</v>
      </c>
      <c r="I15" s="38">
        <f>[2]ごみ搬入量内訳!BC15</f>
        <v>1720</v>
      </c>
      <c r="J15" s="38">
        <f>[2]資源化量内訳!BO15</f>
        <v>864</v>
      </c>
      <c r="K15" s="38">
        <f t="shared" si="1"/>
        <v>13881</v>
      </c>
      <c r="L15" s="39">
        <f t="shared" si="2"/>
        <v>987.30852271090544</v>
      </c>
      <c r="M15" s="38">
        <f>IF(D15&lt;&gt;0,([2]ごみ搬入量内訳!BR15+H28実績!J15)/H28実績!D15/365*1000000,"-")</f>
        <v>703.08657495838202</v>
      </c>
      <c r="N15" s="38">
        <f>IF(D15&lt;&gt;0,[2]ごみ搬入量内訳!CM15/H28実績!D15/365*1000000,"-")</f>
        <v>284.22194775252348</v>
      </c>
      <c r="O15" s="38">
        <f>[2]ごみ搬入量内訳!DH15</f>
        <v>0</v>
      </c>
      <c r="P15" s="38">
        <f>[2]ごみ処理量内訳!E15</f>
        <v>10443</v>
      </c>
      <c r="Q15" s="38">
        <f>[2]ごみ処理量内訳!N15</f>
        <v>1220</v>
      </c>
      <c r="R15" s="38">
        <f t="shared" si="3"/>
        <v>366</v>
      </c>
      <c r="S15" s="38">
        <f>[2]ごみ処理量内訳!G15</f>
        <v>0</v>
      </c>
      <c r="T15" s="38">
        <f>[2]ごみ処理量内訳!L15</f>
        <v>366</v>
      </c>
      <c r="U15" s="38">
        <f>[2]ごみ処理量内訳!H15</f>
        <v>0</v>
      </c>
      <c r="V15" s="38">
        <f>[2]ごみ処理量内訳!I15</f>
        <v>0</v>
      </c>
      <c r="W15" s="38">
        <f>[2]ごみ処理量内訳!J15</f>
        <v>0</v>
      </c>
      <c r="X15" s="38">
        <f>[2]ごみ処理量内訳!K15</f>
        <v>0</v>
      </c>
      <c r="Y15" s="38">
        <f>[2]ごみ処理量内訳!M15</f>
        <v>0</v>
      </c>
      <c r="Z15" s="38">
        <f>[2]資源化量内訳!Y15</f>
        <v>844</v>
      </c>
      <c r="AA15" s="38">
        <f t="shared" si="4"/>
        <v>12873</v>
      </c>
      <c r="AB15" s="40">
        <f t="shared" si="5"/>
        <v>90.522799658199332</v>
      </c>
      <c r="AC15" s="38">
        <f>[2]施設資源化量内訳!Y15</f>
        <v>0</v>
      </c>
      <c r="AD15" s="38">
        <f>[2]施設資源化量内訳!AT15</f>
        <v>0</v>
      </c>
      <c r="AE15" s="38">
        <f>[2]施設資源化量内訳!BO15</f>
        <v>0</v>
      </c>
      <c r="AF15" s="38">
        <f>[2]施設資源化量内訳!CJ15</f>
        <v>0</v>
      </c>
      <c r="AG15" s="38">
        <f>[2]施設資源化量内訳!DE15</f>
        <v>0</v>
      </c>
      <c r="AH15" s="38">
        <f>[2]施設資源化量内訳!DZ15</f>
        <v>0</v>
      </c>
      <c r="AI15" s="38">
        <f>[2]施設資源化量内訳!EU15</f>
        <v>365</v>
      </c>
      <c r="AJ15" s="38">
        <f t="shared" si="6"/>
        <v>365</v>
      </c>
      <c r="AK15" s="40">
        <f t="shared" si="7"/>
        <v>15.09063114217078</v>
      </c>
      <c r="AL15" s="40">
        <f>IF((AA15+J15)&lt;&gt;0,([2]資源化量内訳!D15-[2]資源化量内訳!R15-[2]資源化量内訳!T15-[2]資源化量内訳!V15-[2]資源化量内訳!U15)/(AA15+J15)*100,"-")</f>
        <v>15.09063114217078</v>
      </c>
      <c r="AM15" s="38">
        <f>[2]ごみ処理量内訳!AA15</f>
        <v>1220</v>
      </c>
      <c r="AN15" s="38">
        <f>[2]ごみ処理量内訳!AB15</f>
        <v>965</v>
      </c>
      <c r="AO15" s="38">
        <f>[2]ごみ処理量内訳!AC15</f>
        <v>0</v>
      </c>
      <c r="AP15" s="38">
        <f t="shared" si="8"/>
        <v>2185</v>
      </c>
      <c r="AQ15" s="41" t="s">
        <v>183</v>
      </c>
      <c r="AR15" s="42"/>
    </row>
    <row r="16" spans="1:44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67230</v>
      </c>
      <c r="E16" s="38">
        <v>67230</v>
      </c>
      <c r="F16" s="38">
        <v>0</v>
      </c>
      <c r="G16" s="38">
        <v>1054</v>
      </c>
      <c r="H16" s="38">
        <f>SUM([2]ごみ搬入量内訳!E16,+[2]ごみ搬入量内訳!AD16)</f>
        <v>18039</v>
      </c>
      <c r="I16" s="38">
        <f>[2]ごみ搬入量内訳!BC16</f>
        <v>225</v>
      </c>
      <c r="J16" s="38">
        <f>[2]資源化量内訳!BO16</f>
        <v>1050</v>
      </c>
      <c r="K16" s="38">
        <f t="shared" si="1"/>
        <v>19314</v>
      </c>
      <c r="L16" s="39">
        <f t="shared" si="2"/>
        <v>787.07524160569221</v>
      </c>
      <c r="M16" s="38">
        <f>IF(D16&lt;&gt;0,([2]ごみ搬入量内訳!BR16+H28実績!J16)/H28実績!D16/365*1000000,"-")</f>
        <v>582.91002671263448</v>
      </c>
      <c r="N16" s="38">
        <f>IF(D16&lt;&gt;0,[2]ごみ搬入量内訳!CM16/H28実績!D16/365*1000000,"-")</f>
        <v>204.16521489305779</v>
      </c>
      <c r="O16" s="38">
        <f>[2]ごみ搬入量内訳!DH16</f>
        <v>0</v>
      </c>
      <c r="P16" s="38">
        <f>[2]ごみ処理量内訳!E16</f>
        <v>14674</v>
      </c>
      <c r="Q16" s="38">
        <f>[2]ごみ処理量内訳!N16</f>
        <v>0</v>
      </c>
      <c r="R16" s="38">
        <f t="shared" si="3"/>
        <v>2114</v>
      </c>
      <c r="S16" s="38">
        <f>[2]ごみ処理量内訳!G16</f>
        <v>0</v>
      </c>
      <c r="T16" s="38">
        <f>[2]ごみ処理量内訳!L16</f>
        <v>1733</v>
      </c>
      <c r="U16" s="38">
        <f>[2]ごみ処理量内訳!H16</f>
        <v>0</v>
      </c>
      <c r="V16" s="38">
        <f>[2]ごみ処理量内訳!I16</f>
        <v>0</v>
      </c>
      <c r="W16" s="38">
        <f>[2]ごみ処理量内訳!J16</f>
        <v>0</v>
      </c>
      <c r="X16" s="38">
        <f>[2]ごみ処理量内訳!K16</f>
        <v>381</v>
      </c>
      <c r="Y16" s="38">
        <f>[2]ごみ処理量内訳!M16</f>
        <v>0</v>
      </c>
      <c r="Z16" s="38">
        <f>[2]資源化量内訳!Y16</f>
        <v>915</v>
      </c>
      <c r="AA16" s="38">
        <f t="shared" si="4"/>
        <v>17703</v>
      </c>
      <c r="AB16" s="40">
        <f t="shared" si="5"/>
        <v>100</v>
      </c>
      <c r="AC16" s="38">
        <f>[2]施設資源化量内訳!Y16</f>
        <v>0</v>
      </c>
      <c r="AD16" s="38">
        <f>[2]施設資源化量内訳!AT16</f>
        <v>0</v>
      </c>
      <c r="AE16" s="38">
        <f>[2]施設資源化量内訳!BO16</f>
        <v>0</v>
      </c>
      <c r="AF16" s="38">
        <f>[2]施設資源化量内訳!CJ16</f>
        <v>0</v>
      </c>
      <c r="AG16" s="38">
        <f>[2]施設資源化量内訳!DE16</f>
        <v>0</v>
      </c>
      <c r="AH16" s="38">
        <f>[2]施設資源化量内訳!DZ16</f>
        <v>381</v>
      </c>
      <c r="AI16" s="38">
        <f>[2]施設資源化量内訳!EU16</f>
        <v>1733</v>
      </c>
      <c r="AJ16" s="38">
        <f t="shared" si="6"/>
        <v>2114</v>
      </c>
      <c r="AK16" s="40">
        <f t="shared" si="7"/>
        <v>21.751186476830373</v>
      </c>
      <c r="AL16" s="40">
        <f>IF((AA16+J16)&lt;&gt;0,([2]資源化量内訳!D16-[2]資源化量内訳!R16-[2]資源化量内訳!T16-[2]資源化量内訳!V16-[2]資源化量内訳!U16)/(AA16+J16)*100,"-")</f>
        <v>19.719511544819497</v>
      </c>
      <c r="AM16" s="38">
        <f>[2]ごみ処理量内訳!AA16</f>
        <v>0</v>
      </c>
      <c r="AN16" s="38">
        <f>[2]ごみ処理量内訳!AB16</f>
        <v>0</v>
      </c>
      <c r="AO16" s="38">
        <f>[2]ごみ処理量内訳!AC16</f>
        <v>0</v>
      </c>
      <c r="AP16" s="38">
        <f t="shared" si="8"/>
        <v>0</v>
      </c>
      <c r="AQ16" s="41" t="s">
        <v>184</v>
      </c>
      <c r="AR16" s="42"/>
    </row>
    <row r="17" spans="1:44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50434</v>
      </c>
      <c r="E17" s="38">
        <v>50434</v>
      </c>
      <c r="F17" s="38">
        <v>0</v>
      </c>
      <c r="G17" s="38">
        <v>583</v>
      </c>
      <c r="H17" s="38">
        <f>SUM([2]ごみ搬入量内訳!E17,+[2]ごみ搬入量内訳!AD17)</f>
        <v>12408</v>
      </c>
      <c r="I17" s="38">
        <f>[2]ごみ搬入量内訳!BC17</f>
        <v>1130</v>
      </c>
      <c r="J17" s="38">
        <f>[2]資源化量内訳!BO17</f>
        <v>1609</v>
      </c>
      <c r="K17" s="38">
        <f t="shared" si="1"/>
        <v>15147</v>
      </c>
      <c r="L17" s="39">
        <f t="shared" si="2"/>
        <v>822.83043456767859</v>
      </c>
      <c r="M17" s="38">
        <f>IF(D17&lt;&gt;0,([2]ごみ搬入量内訳!BR17+H28実績!J17)/H28実績!D17/365*1000000,"-")</f>
        <v>597.28135129541329</v>
      </c>
      <c r="N17" s="38">
        <f>IF(D17&lt;&gt;0,[2]ごみ搬入量内訳!CM17/H28実績!D17/365*1000000,"-")</f>
        <v>225.54908327226522</v>
      </c>
      <c r="O17" s="38">
        <f>[2]ごみ搬入量内訳!DH17</f>
        <v>0</v>
      </c>
      <c r="P17" s="38">
        <f>[2]ごみ処理量内訳!E17</f>
        <v>0</v>
      </c>
      <c r="Q17" s="38">
        <f>[2]ごみ処理量内訳!N17</f>
        <v>48</v>
      </c>
      <c r="R17" s="38">
        <f t="shared" si="3"/>
        <v>13539</v>
      </c>
      <c r="S17" s="38">
        <f>[2]ごみ処理量内訳!G17</f>
        <v>0</v>
      </c>
      <c r="T17" s="38">
        <f>[2]ごみ処理量内訳!L17</f>
        <v>1781</v>
      </c>
      <c r="U17" s="38">
        <f>[2]ごみ処理量内訳!H17</f>
        <v>0</v>
      </c>
      <c r="V17" s="38">
        <f>[2]ごみ処理量内訳!I17</f>
        <v>0</v>
      </c>
      <c r="W17" s="38">
        <f>[2]ごみ処理量内訳!J17</f>
        <v>0</v>
      </c>
      <c r="X17" s="38">
        <f>[2]ごみ処理量内訳!K17</f>
        <v>11758</v>
      </c>
      <c r="Y17" s="38">
        <f>[2]ごみ処理量内訳!M17</f>
        <v>0</v>
      </c>
      <c r="Z17" s="38">
        <f>[2]資源化量内訳!Y17</f>
        <v>0</v>
      </c>
      <c r="AA17" s="38">
        <f t="shared" si="4"/>
        <v>13587</v>
      </c>
      <c r="AB17" s="40">
        <f t="shared" si="5"/>
        <v>99.646721130492381</v>
      </c>
      <c r="AC17" s="38">
        <f>[2]施設資源化量内訳!Y17</f>
        <v>0</v>
      </c>
      <c r="AD17" s="38">
        <f>[2]施設資源化量内訳!AT17</f>
        <v>0</v>
      </c>
      <c r="AE17" s="38">
        <f>[2]施設資源化量内訳!BO17</f>
        <v>0</v>
      </c>
      <c r="AF17" s="38">
        <f>[2]施設資源化量内訳!CJ17</f>
        <v>0</v>
      </c>
      <c r="AG17" s="38">
        <f>[2]施設資源化量内訳!DE17</f>
        <v>0</v>
      </c>
      <c r="AH17" s="38">
        <f>[2]施設資源化量内訳!DZ17</f>
        <v>6888</v>
      </c>
      <c r="AI17" s="38">
        <f>[2]施設資源化量内訳!EU17</f>
        <v>925</v>
      </c>
      <c r="AJ17" s="38">
        <f t="shared" si="6"/>
        <v>7813</v>
      </c>
      <c r="AK17" s="40">
        <f t="shared" si="7"/>
        <v>62.003158725980526</v>
      </c>
      <c r="AL17" s="40">
        <f>IF((AA17+J17)&lt;&gt;0,([2]資源化量内訳!D17-[2]資源化量内訳!R17-[2]資源化量内訳!T17-[2]資源化量内訳!V17-[2]資源化量内訳!U17)/(AA17+J17)*100,"-")</f>
        <v>16.67544090550145</v>
      </c>
      <c r="AM17" s="38">
        <f>[2]ごみ処理量内訳!AA17</f>
        <v>48</v>
      </c>
      <c r="AN17" s="38">
        <f>[2]ごみ処理量内訳!AB17</f>
        <v>0</v>
      </c>
      <c r="AO17" s="38">
        <f>[2]ごみ処理量内訳!AC17</f>
        <v>523</v>
      </c>
      <c r="AP17" s="38">
        <f t="shared" si="8"/>
        <v>571</v>
      </c>
      <c r="AQ17" s="41" t="s">
        <v>173</v>
      </c>
      <c r="AR17" s="42"/>
    </row>
    <row r="18" spans="1:44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55915</v>
      </c>
      <c r="E18" s="38">
        <v>55915</v>
      </c>
      <c r="F18" s="38">
        <v>0</v>
      </c>
      <c r="G18" s="38">
        <v>4329</v>
      </c>
      <c r="H18" s="38">
        <f>SUM([2]ごみ搬入量内訳!E18,+[2]ごみ搬入量内訳!AD18)</f>
        <v>14041</v>
      </c>
      <c r="I18" s="38">
        <f>[2]ごみ搬入量内訳!BC18</f>
        <v>338</v>
      </c>
      <c r="J18" s="38">
        <f>[2]資源化量内訳!BO18</f>
        <v>2997</v>
      </c>
      <c r="K18" s="38">
        <f t="shared" si="1"/>
        <v>17376</v>
      </c>
      <c r="L18" s="39">
        <f t="shared" si="2"/>
        <v>851.3901359573423</v>
      </c>
      <c r="M18" s="38">
        <f>IF(D18&lt;&gt;0,([2]ごみ搬入量内訳!BR18+H28実績!J18)/H28実績!D18/365*1000000,"-")</f>
        <v>597.92321760401978</v>
      </c>
      <c r="N18" s="38">
        <f>IF(D18&lt;&gt;0,[2]ごみ搬入量内訳!CM18/H28実績!D18/365*1000000,"-")</f>
        <v>253.46691835332246</v>
      </c>
      <c r="O18" s="38">
        <f>[2]ごみ搬入量内訳!DH18</f>
        <v>0</v>
      </c>
      <c r="P18" s="38">
        <f>[2]ごみ処理量内訳!E18</f>
        <v>13328</v>
      </c>
      <c r="Q18" s="38">
        <f>[2]ごみ処理量内訳!N18</f>
        <v>287</v>
      </c>
      <c r="R18" s="38">
        <f t="shared" si="3"/>
        <v>714</v>
      </c>
      <c r="S18" s="38">
        <f>[2]ごみ処理量内訳!G18</f>
        <v>0</v>
      </c>
      <c r="T18" s="38">
        <f>[2]ごみ処理量内訳!L18</f>
        <v>714</v>
      </c>
      <c r="U18" s="38">
        <f>[2]ごみ処理量内訳!H18</f>
        <v>0</v>
      </c>
      <c r="V18" s="38">
        <f>[2]ごみ処理量内訳!I18</f>
        <v>0</v>
      </c>
      <c r="W18" s="38">
        <f>[2]ごみ処理量内訳!J18</f>
        <v>0</v>
      </c>
      <c r="X18" s="38">
        <f>[2]ごみ処理量内訳!K18</f>
        <v>0</v>
      </c>
      <c r="Y18" s="38">
        <f>[2]ごみ処理量内訳!M18</f>
        <v>0</v>
      </c>
      <c r="Z18" s="38">
        <f>[2]資源化量内訳!Y18</f>
        <v>0</v>
      </c>
      <c r="AA18" s="38">
        <f t="shared" si="4"/>
        <v>14329</v>
      </c>
      <c r="AB18" s="40">
        <f t="shared" si="5"/>
        <v>97.997068881289692</v>
      </c>
      <c r="AC18" s="38">
        <f>[2]施設資源化量内訳!Y18</f>
        <v>249</v>
      </c>
      <c r="AD18" s="38">
        <f>[2]施設資源化量内訳!AT18</f>
        <v>0</v>
      </c>
      <c r="AE18" s="38">
        <f>[2]施設資源化量内訳!BO18</f>
        <v>0</v>
      </c>
      <c r="AF18" s="38">
        <f>[2]施設資源化量内訳!CJ18</f>
        <v>0</v>
      </c>
      <c r="AG18" s="38">
        <f>[2]施設資源化量内訳!DE18</f>
        <v>0</v>
      </c>
      <c r="AH18" s="38">
        <f>[2]施設資源化量内訳!DZ18</f>
        <v>0</v>
      </c>
      <c r="AI18" s="38">
        <f>[2]施設資源化量内訳!EU18</f>
        <v>383</v>
      </c>
      <c r="AJ18" s="38">
        <f t="shared" si="6"/>
        <v>632</v>
      </c>
      <c r="AK18" s="40">
        <f t="shared" si="7"/>
        <v>20.945399976913308</v>
      </c>
      <c r="AL18" s="40">
        <f>IF((AA18+J18)&lt;&gt;0,([2]資源化量内訳!D18-[2]資源化量内訳!R18-[2]資源化量内訳!T18-[2]資源化量内訳!V18-[2]資源化量内訳!U18)/(AA18+J18)*100,"-")</f>
        <v>20.281657624379545</v>
      </c>
      <c r="AM18" s="38">
        <f>[2]ごみ処理量内訳!AA18</f>
        <v>287</v>
      </c>
      <c r="AN18" s="38">
        <f>[2]ごみ処理量内訳!AB18</f>
        <v>1362</v>
      </c>
      <c r="AO18" s="38">
        <f>[2]ごみ処理量内訳!AC18</f>
        <v>0</v>
      </c>
      <c r="AP18" s="38">
        <f t="shared" si="8"/>
        <v>1649</v>
      </c>
      <c r="AQ18" s="41" t="s">
        <v>185</v>
      </c>
      <c r="AR18" s="42"/>
    </row>
    <row r="19" spans="1:44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57398</v>
      </c>
      <c r="E19" s="38">
        <v>57398</v>
      </c>
      <c r="F19" s="38">
        <v>0</v>
      </c>
      <c r="G19" s="38">
        <v>1636</v>
      </c>
      <c r="H19" s="38">
        <f>SUM([2]ごみ搬入量内訳!E19,+[2]ごみ搬入量内訳!AD19)</f>
        <v>17567</v>
      </c>
      <c r="I19" s="38">
        <f>[2]ごみ搬入量内訳!BC19</f>
        <v>1308</v>
      </c>
      <c r="J19" s="38">
        <f>[2]資源化量内訳!BO19</f>
        <v>1077</v>
      </c>
      <c r="K19" s="38">
        <f t="shared" si="1"/>
        <v>19952</v>
      </c>
      <c r="L19" s="39">
        <f t="shared" si="2"/>
        <v>952.35049476689312</v>
      </c>
      <c r="M19" s="38">
        <f>IF(D19&lt;&gt;0,([2]ごみ搬入量内訳!BR19+H28実績!J19)/H28実績!D19/365*1000000,"-")</f>
        <v>730.5872430283714</v>
      </c>
      <c r="N19" s="38">
        <f>IF(D19&lt;&gt;0,[2]ごみ搬入量内訳!CM19/H28実績!D19/365*1000000,"-")</f>
        <v>221.76325173852175</v>
      </c>
      <c r="O19" s="38">
        <f>[2]ごみ搬入量内訳!DH19</f>
        <v>0</v>
      </c>
      <c r="P19" s="38">
        <f>[2]ごみ処理量内訳!E19</f>
        <v>17079</v>
      </c>
      <c r="Q19" s="38">
        <f>[2]ごみ処理量内訳!N19</f>
        <v>1331</v>
      </c>
      <c r="R19" s="38">
        <f t="shared" si="3"/>
        <v>0</v>
      </c>
      <c r="S19" s="38">
        <f>[2]ごみ処理量内訳!G19</f>
        <v>0</v>
      </c>
      <c r="T19" s="38">
        <f>[2]ごみ処理量内訳!L19</f>
        <v>0</v>
      </c>
      <c r="U19" s="38">
        <f>[2]ごみ処理量内訳!H19</f>
        <v>0</v>
      </c>
      <c r="V19" s="38">
        <f>[2]ごみ処理量内訳!I19</f>
        <v>0</v>
      </c>
      <c r="W19" s="38">
        <f>[2]ごみ処理量内訳!J19</f>
        <v>0</v>
      </c>
      <c r="X19" s="38">
        <f>[2]ごみ処理量内訳!K19</f>
        <v>0</v>
      </c>
      <c r="Y19" s="38">
        <f>[2]ごみ処理量内訳!M19</f>
        <v>0</v>
      </c>
      <c r="Z19" s="38">
        <f>[2]資源化量内訳!Y19</f>
        <v>1691</v>
      </c>
      <c r="AA19" s="38">
        <f t="shared" si="4"/>
        <v>20101</v>
      </c>
      <c r="AB19" s="40">
        <f t="shared" si="5"/>
        <v>93.378438883637628</v>
      </c>
      <c r="AC19" s="38">
        <f>[2]施設資源化量内訳!Y19</f>
        <v>0</v>
      </c>
      <c r="AD19" s="38">
        <f>[2]施設資源化量内訳!AT19</f>
        <v>0</v>
      </c>
      <c r="AE19" s="38">
        <f>[2]施設資源化量内訳!BO19</f>
        <v>0</v>
      </c>
      <c r="AF19" s="38">
        <f>[2]施設資源化量内訳!CJ19</f>
        <v>0</v>
      </c>
      <c r="AG19" s="38">
        <f>[2]施設資源化量内訳!DE19</f>
        <v>0</v>
      </c>
      <c r="AH19" s="38">
        <f>[2]施設資源化量内訳!DZ19</f>
        <v>0</v>
      </c>
      <c r="AI19" s="38">
        <f>[2]施設資源化量内訳!EU19</f>
        <v>0</v>
      </c>
      <c r="AJ19" s="38">
        <f t="shared" si="6"/>
        <v>0</v>
      </c>
      <c r="AK19" s="40">
        <f t="shared" si="7"/>
        <v>13.070167154594388</v>
      </c>
      <c r="AL19" s="40">
        <f>IF((AA19+J19)&lt;&gt;0,([2]資源化量内訳!D19-[2]資源化量内訳!R19-[2]資源化量内訳!T19-[2]資源化量内訳!V19-[2]資源化量内訳!U19)/(AA19+J19)*100,"-")</f>
        <v>13.070167154594388</v>
      </c>
      <c r="AM19" s="38">
        <f>[2]ごみ処理量内訳!AA19</f>
        <v>1331</v>
      </c>
      <c r="AN19" s="38">
        <f>[2]ごみ処理量内訳!AB19</f>
        <v>2418</v>
      </c>
      <c r="AO19" s="38">
        <f>[2]ごみ処理量内訳!AC19</f>
        <v>0</v>
      </c>
      <c r="AP19" s="38">
        <f t="shared" si="8"/>
        <v>3749</v>
      </c>
      <c r="AQ19" s="41" t="s">
        <v>186</v>
      </c>
      <c r="AR19" s="42"/>
    </row>
    <row r="20" spans="1:44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144967</v>
      </c>
      <c r="E20" s="38">
        <v>144967</v>
      </c>
      <c r="F20" s="38">
        <v>0</v>
      </c>
      <c r="G20" s="38">
        <v>2836</v>
      </c>
      <c r="H20" s="38">
        <f>SUM([2]ごみ搬入量内訳!E20,+[2]ごみ搬入量内訳!AD20)</f>
        <v>42124</v>
      </c>
      <c r="I20" s="38">
        <f>[2]ごみ搬入量内訳!BC20</f>
        <v>4931</v>
      </c>
      <c r="J20" s="38">
        <f>[2]資源化量内訳!BO20</f>
        <v>2959</v>
      </c>
      <c r="K20" s="38">
        <f t="shared" si="1"/>
        <v>50014</v>
      </c>
      <c r="L20" s="39">
        <f t="shared" si="2"/>
        <v>945.21275555296438</v>
      </c>
      <c r="M20" s="38">
        <f>IF(D20&lt;&gt;0,([2]ごみ搬入量内訳!BR20+H28実績!J20)/H28実績!D20/365*1000000,"-")</f>
        <v>718.17950821306431</v>
      </c>
      <c r="N20" s="38">
        <f>IF(D20&lt;&gt;0,[2]ごみ搬入量内訳!CM20/H28実績!D20/365*1000000,"-")</f>
        <v>227.03324733990004</v>
      </c>
      <c r="O20" s="38">
        <f>[2]ごみ搬入量内訳!DH20</f>
        <v>0</v>
      </c>
      <c r="P20" s="38">
        <f>[2]ごみ処理量内訳!E20</f>
        <v>37565</v>
      </c>
      <c r="Q20" s="38">
        <f>[2]ごみ処理量内訳!N20</f>
        <v>125</v>
      </c>
      <c r="R20" s="38">
        <f t="shared" si="3"/>
        <v>7833</v>
      </c>
      <c r="S20" s="38">
        <f>[2]ごみ処理量内訳!G20</f>
        <v>3037</v>
      </c>
      <c r="T20" s="38">
        <f>[2]ごみ処理量内訳!L20</f>
        <v>1343</v>
      </c>
      <c r="U20" s="38">
        <f>[2]ごみ処理量内訳!H20</f>
        <v>0</v>
      </c>
      <c r="V20" s="38">
        <f>[2]ごみ処理量内訳!I20</f>
        <v>0</v>
      </c>
      <c r="W20" s="38">
        <f>[2]ごみ処理量内訳!J20</f>
        <v>0</v>
      </c>
      <c r="X20" s="38">
        <f>[2]ごみ処理量内訳!K20</f>
        <v>3453</v>
      </c>
      <c r="Y20" s="38">
        <f>[2]ごみ処理量内訳!M20</f>
        <v>0</v>
      </c>
      <c r="Z20" s="38">
        <f>[2]資源化量内訳!Y20</f>
        <v>1527</v>
      </c>
      <c r="AA20" s="38">
        <f t="shared" si="4"/>
        <v>47050</v>
      </c>
      <c r="AB20" s="40">
        <f t="shared" si="5"/>
        <v>99.734325185972367</v>
      </c>
      <c r="AC20" s="38">
        <f>[2]施設資源化量内訳!Y20</f>
        <v>4448</v>
      </c>
      <c r="AD20" s="38">
        <f>[2]施設資源化量内訳!AT20</f>
        <v>465</v>
      </c>
      <c r="AE20" s="38">
        <f>[2]施設資源化量内訳!BO20</f>
        <v>0</v>
      </c>
      <c r="AF20" s="38">
        <f>[2]施設資源化量内訳!CJ20</f>
        <v>0</v>
      </c>
      <c r="AG20" s="38">
        <f>[2]施設資源化量内訳!DE20</f>
        <v>0</v>
      </c>
      <c r="AH20" s="38">
        <f>[2]施設資源化量内訳!DZ20</f>
        <v>3453</v>
      </c>
      <c r="AI20" s="38">
        <f>[2]施設資源化量内訳!EU20</f>
        <v>1343</v>
      </c>
      <c r="AJ20" s="38">
        <f t="shared" si="6"/>
        <v>9709</v>
      </c>
      <c r="AK20" s="40">
        <f t="shared" si="7"/>
        <v>28.384890719670459</v>
      </c>
      <c r="AL20" s="40">
        <f>IF((AA20+J20)&lt;&gt;0,([2]資源化量内訳!D20-[2]資源化量内訳!R20-[2]資源化量内訳!T20-[2]資源化量内訳!V20-[2]資源化量内訳!U20)/(AA20+J20)*100,"-")</f>
        <v>26.853166430042592</v>
      </c>
      <c r="AM20" s="38">
        <f>[2]ごみ処理量内訳!AA20</f>
        <v>125</v>
      </c>
      <c r="AN20" s="38">
        <f>[2]ごみ処理量内訳!AB20</f>
        <v>433</v>
      </c>
      <c r="AO20" s="38">
        <f>[2]ごみ処理量内訳!AC20</f>
        <v>0</v>
      </c>
      <c r="AP20" s="38">
        <f t="shared" si="8"/>
        <v>558</v>
      </c>
      <c r="AQ20" s="41" t="s">
        <v>187</v>
      </c>
      <c r="AR20" s="42"/>
    </row>
    <row r="21" spans="1:44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99159</v>
      </c>
      <c r="E21" s="38">
        <v>99159</v>
      </c>
      <c r="F21" s="38">
        <v>0</v>
      </c>
      <c r="G21" s="38">
        <v>6070</v>
      </c>
      <c r="H21" s="38">
        <f>SUM([2]ごみ搬入量内訳!E21,+[2]ごみ搬入量内訳!AD21)</f>
        <v>25532</v>
      </c>
      <c r="I21" s="38">
        <f>[2]ごみ搬入量内訳!BC21</f>
        <v>230</v>
      </c>
      <c r="J21" s="38">
        <f>[2]資源化量内訳!BO21</f>
        <v>2426</v>
      </c>
      <c r="K21" s="38">
        <f t="shared" si="1"/>
        <v>28188</v>
      </c>
      <c r="L21" s="39">
        <f t="shared" si="2"/>
        <v>778.82388144569802</v>
      </c>
      <c r="M21" s="38">
        <f>IF(D21&lt;&gt;0,([2]ごみ搬入量内訳!BR21+H28実績!J21)/H28実績!D21/365*1000000,"-")</f>
        <v>578.50909712324483</v>
      </c>
      <c r="N21" s="38">
        <f>IF(D21&lt;&gt;0,[2]ごみ搬入量内訳!CM21/H28実績!D21/365*1000000,"-")</f>
        <v>200.31478432245319</v>
      </c>
      <c r="O21" s="38">
        <f>[2]ごみ搬入量内訳!DH21</f>
        <v>0</v>
      </c>
      <c r="P21" s="38">
        <f>[2]ごみ処理量内訳!E21</f>
        <v>23568</v>
      </c>
      <c r="Q21" s="38">
        <f>[2]ごみ処理量内訳!N21</f>
        <v>313</v>
      </c>
      <c r="R21" s="38">
        <f t="shared" si="3"/>
        <v>1434</v>
      </c>
      <c r="S21" s="38">
        <f>[2]ごみ処理量内訳!G21</f>
        <v>0</v>
      </c>
      <c r="T21" s="38">
        <f>[2]ごみ処理量内訳!L21</f>
        <v>1423</v>
      </c>
      <c r="U21" s="38">
        <f>[2]ごみ処理量内訳!H21</f>
        <v>11</v>
      </c>
      <c r="V21" s="38">
        <f>[2]ごみ処理量内訳!I21</f>
        <v>0</v>
      </c>
      <c r="W21" s="38">
        <f>[2]ごみ処理量内訳!J21</f>
        <v>0</v>
      </c>
      <c r="X21" s="38">
        <f>[2]ごみ処理量内訳!K21</f>
        <v>0</v>
      </c>
      <c r="Y21" s="38">
        <f>[2]ごみ処理量内訳!M21</f>
        <v>0</v>
      </c>
      <c r="Z21" s="38">
        <f>[2]資源化量内訳!Y21</f>
        <v>410</v>
      </c>
      <c r="AA21" s="38">
        <f t="shared" si="4"/>
        <v>25725</v>
      </c>
      <c r="AB21" s="40">
        <f t="shared" si="5"/>
        <v>98.78328474246841</v>
      </c>
      <c r="AC21" s="38">
        <f>[2]施設資源化量内訳!Y21</f>
        <v>926</v>
      </c>
      <c r="AD21" s="38">
        <f>[2]施設資源化量内訳!AT21</f>
        <v>0</v>
      </c>
      <c r="AE21" s="38">
        <f>[2]施設資源化量内訳!BO21</f>
        <v>11</v>
      </c>
      <c r="AF21" s="38">
        <f>[2]施設資源化量内訳!CJ21</f>
        <v>0</v>
      </c>
      <c r="AG21" s="38">
        <f>[2]施設資源化量内訳!DE21</f>
        <v>0</v>
      </c>
      <c r="AH21" s="38">
        <f>[2]施設資源化量内訳!DZ21</f>
        <v>0</v>
      </c>
      <c r="AI21" s="38">
        <f>[2]施設資源化量内訳!EU21</f>
        <v>687</v>
      </c>
      <c r="AJ21" s="38">
        <f t="shared" si="6"/>
        <v>1624</v>
      </c>
      <c r="AK21" s="40">
        <f t="shared" si="7"/>
        <v>15.843131682711093</v>
      </c>
      <c r="AL21" s="40">
        <f>IF((AA21+J21)&lt;&gt;0,([2]資源化量内訳!D21-[2]資源化量内訳!R21-[2]資源化量内訳!T21-[2]資源化量内訳!V21-[2]資源化量内訳!U21)/(AA21+J21)*100,"-")</f>
        <v>15.122020532130298</v>
      </c>
      <c r="AM21" s="38">
        <f>[2]ごみ処理量内訳!AA21</f>
        <v>313</v>
      </c>
      <c r="AN21" s="38">
        <f>[2]ごみ処理量内訳!AB21</f>
        <v>1942</v>
      </c>
      <c r="AO21" s="38">
        <f>[2]ごみ処理量内訳!AC21</f>
        <v>0</v>
      </c>
      <c r="AP21" s="38">
        <f t="shared" si="8"/>
        <v>2255</v>
      </c>
      <c r="AQ21" s="41" t="s">
        <v>172</v>
      </c>
      <c r="AR21" s="42"/>
    </row>
    <row r="22" spans="1:44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26754</v>
      </c>
      <c r="E22" s="38">
        <v>26754</v>
      </c>
      <c r="F22" s="38">
        <v>0</v>
      </c>
      <c r="G22" s="38">
        <v>575</v>
      </c>
      <c r="H22" s="38">
        <f>SUM([2]ごみ搬入量内訳!E22,+[2]ごみ搬入量内訳!AD22)</f>
        <v>6086</v>
      </c>
      <c r="I22" s="38">
        <f>[2]ごみ搬入量内訳!BC22</f>
        <v>359</v>
      </c>
      <c r="J22" s="38">
        <f>[2]資源化量内訳!BO22</f>
        <v>489</v>
      </c>
      <c r="K22" s="38">
        <f t="shared" si="1"/>
        <v>6934</v>
      </c>
      <c r="L22" s="39">
        <f t="shared" si="2"/>
        <v>710.07177521015933</v>
      </c>
      <c r="M22" s="38">
        <f>IF(D22&lt;&gt;0,([2]ごみ搬入量内訳!BR22+H28実績!J22)/H28実績!D22/365*1000000,"-")</f>
        <v>528.40645516071845</v>
      </c>
      <c r="N22" s="38">
        <f>IF(D22&lt;&gt;0,[2]ごみ搬入量内訳!CM22/H28実績!D22/365*1000000,"-")</f>
        <v>181.66532004944082</v>
      </c>
      <c r="O22" s="38">
        <f>[2]ごみ搬入量内訳!DH22</f>
        <v>0</v>
      </c>
      <c r="P22" s="38">
        <f>[2]ごみ処理量内訳!E22</f>
        <v>5652</v>
      </c>
      <c r="Q22" s="38">
        <f>[2]ごみ処理量内訳!N22</f>
        <v>0</v>
      </c>
      <c r="R22" s="38">
        <f t="shared" si="3"/>
        <v>406</v>
      </c>
      <c r="S22" s="38">
        <f>[2]ごみ処理量内訳!G22</f>
        <v>406</v>
      </c>
      <c r="T22" s="38">
        <f>[2]ごみ処理量内訳!L22</f>
        <v>0</v>
      </c>
      <c r="U22" s="38">
        <f>[2]ごみ処理量内訳!H22</f>
        <v>0</v>
      </c>
      <c r="V22" s="38">
        <f>[2]ごみ処理量内訳!I22</f>
        <v>0</v>
      </c>
      <c r="W22" s="38">
        <f>[2]ごみ処理量内訳!J22</f>
        <v>0</v>
      </c>
      <c r="X22" s="38">
        <f>[2]ごみ処理量内訳!K22</f>
        <v>0</v>
      </c>
      <c r="Y22" s="38">
        <f>[2]ごみ処理量内訳!M22</f>
        <v>0</v>
      </c>
      <c r="Z22" s="38">
        <f>[2]資源化量内訳!Y22</f>
        <v>387</v>
      </c>
      <c r="AA22" s="38">
        <f t="shared" si="4"/>
        <v>6445</v>
      </c>
      <c r="AB22" s="40">
        <f t="shared" si="5"/>
        <v>100</v>
      </c>
      <c r="AC22" s="38">
        <f>[2]施設資源化量内訳!Y22</f>
        <v>0</v>
      </c>
      <c r="AD22" s="38">
        <f>[2]施設資源化量内訳!AT22</f>
        <v>89</v>
      </c>
      <c r="AE22" s="38">
        <f>[2]施設資源化量内訳!BO22</f>
        <v>0</v>
      </c>
      <c r="AF22" s="38">
        <f>[2]施設資源化量内訳!CJ22</f>
        <v>0</v>
      </c>
      <c r="AG22" s="38">
        <f>[2]施設資源化量内訳!DE22</f>
        <v>0</v>
      </c>
      <c r="AH22" s="38">
        <f>[2]施設資源化量内訳!DZ22</f>
        <v>0</v>
      </c>
      <c r="AI22" s="38">
        <f>[2]施設資源化量内訳!EU22</f>
        <v>0</v>
      </c>
      <c r="AJ22" s="38">
        <f t="shared" si="6"/>
        <v>89</v>
      </c>
      <c r="AK22" s="40">
        <f t="shared" si="7"/>
        <v>13.916931064320739</v>
      </c>
      <c r="AL22" s="40">
        <f>IF((AA22+J22)&lt;&gt;0,([2]資源化量内訳!D22-[2]資源化量内訳!R22-[2]資源化量内訳!T22-[2]資源化量内訳!V22-[2]資源化量内訳!U22)/(AA22+J22)*100,"-")</f>
        <v>13.916931064320739</v>
      </c>
      <c r="AM22" s="38">
        <f>[2]ごみ処理量内訳!AA22</f>
        <v>0</v>
      </c>
      <c r="AN22" s="38">
        <f>[2]ごみ処理量内訳!AB22</f>
        <v>602</v>
      </c>
      <c r="AO22" s="38">
        <f>[2]ごみ処理量内訳!AC22</f>
        <v>73</v>
      </c>
      <c r="AP22" s="38">
        <f t="shared" si="8"/>
        <v>675</v>
      </c>
      <c r="AQ22" s="41" t="s">
        <v>188</v>
      </c>
      <c r="AR22" s="42"/>
    </row>
    <row r="23" spans="1:44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54704</v>
      </c>
      <c r="E23" s="38">
        <v>54704</v>
      </c>
      <c r="F23" s="38">
        <v>0</v>
      </c>
      <c r="G23" s="38">
        <v>1960</v>
      </c>
      <c r="H23" s="38">
        <f>SUM([2]ごみ搬入量内訳!E23,+[2]ごみ搬入量内訳!AD23)</f>
        <v>12714</v>
      </c>
      <c r="I23" s="38">
        <f>[2]ごみ搬入量内訳!BC23</f>
        <v>760</v>
      </c>
      <c r="J23" s="38">
        <f>[2]資源化量内訳!BO23</f>
        <v>297</v>
      </c>
      <c r="K23" s="38">
        <f t="shared" si="1"/>
        <v>13771</v>
      </c>
      <c r="L23" s="39">
        <f t="shared" si="2"/>
        <v>689.68936683400977</v>
      </c>
      <c r="M23" s="38">
        <f>IF(D23&lt;&gt;0,([2]ごみ搬入量内訳!BR23+H28実績!J23)/H28実績!D23/365*1000000,"-")</f>
        <v>426.90524746881852</v>
      </c>
      <c r="N23" s="38">
        <f>IF(D23&lt;&gt;0,[2]ごみ搬入量内訳!CM23/H28実績!D23/365*1000000,"-")</f>
        <v>262.78411936519132</v>
      </c>
      <c r="O23" s="38">
        <f>[2]ごみ搬入量内訳!DH23</f>
        <v>0</v>
      </c>
      <c r="P23" s="38">
        <f>[2]ごみ処理量内訳!E23</f>
        <v>12165</v>
      </c>
      <c r="Q23" s="38">
        <f>[2]ごみ処理量内訳!N23</f>
        <v>0</v>
      </c>
      <c r="R23" s="38">
        <f t="shared" si="3"/>
        <v>724</v>
      </c>
      <c r="S23" s="38">
        <f>[2]ごみ処理量内訳!G23</f>
        <v>602</v>
      </c>
      <c r="T23" s="38">
        <f>[2]ごみ処理量内訳!L23</f>
        <v>122</v>
      </c>
      <c r="U23" s="38">
        <f>[2]ごみ処理量内訳!H23</f>
        <v>0</v>
      </c>
      <c r="V23" s="38">
        <f>[2]ごみ処理量内訳!I23</f>
        <v>0</v>
      </c>
      <c r="W23" s="38">
        <f>[2]ごみ処理量内訳!J23</f>
        <v>0</v>
      </c>
      <c r="X23" s="38">
        <f>[2]ごみ処理量内訳!K23</f>
        <v>0</v>
      </c>
      <c r="Y23" s="38">
        <f>[2]ごみ処理量内訳!M23</f>
        <v>0</v>
      </c>
      <c r="Z23" s="38">
        <f>[2]資源化量内訳!Y23</f>
        <v>586</v>
      </c>
      <c r="AA23" s="38">
        <f t="shared" si="4"/>
        <v>13475</v>
      </c>
      <c r="AB23" s="40">
        <f t="shared" si="5"/>
        <v>100</v>
      </c>
      <c r="AC23" s="38">
        <f>[2]施設資源化量内訳!Y23</f>
        <v>574</v>
      </c>
      <c r="AD23" s="38">
        <f>[2]施設資源化量内訳!AT23</f>
        <v>58</v>
      </c>
      <c r="AE23" s="38">
        <f>[2]施設資源化量内訳!BO23</f>
        <v>0</v>
      </c>
      <c r="AF23" s="38">
        <f>[2]施設資源化量内訳!CJ23</f>
        <v>0</v>
      </c>
      <c r="AG23" s="38">
        <f>[2]施設資源化量内訳!DE23</f>
        <v>0</v>
      </c>
      <c r="AH23" s="38">
        <f>[2]施設資源化量内訳!DZ23</f>
        <v>0</v>
      </c>
      <c r="AI23" s="38">
        <f>[2]施設資源化量内訳!EU23</f>
        <v>122</v>
      </c>
      <c r="AJ23" s="38">
        <f t="shared" si="6"/>
        <v>754</v>
      </c>
      <c r="AK23" s="40">
        <f t="shared" si="7"/>
        <v>11.886436247458612</v>
      </c>
      <c r="AL23" s="40">
        <f>IF((AA23+J23)&lt;&gt;0,([2]資源化量内訳!D23-[2]資源化量内訳!R23-[2]資源化量内訳!T23-[2]資源化量内訳!V23-[2]資源化量内訳!U23)/(AA23+J23)*100,"-")</f>
        <v>11.886436247458612</v>
      </c>
      <c r="AM23" s="38">
        <f>[2]ごみ処理量内訳!AA23</f>
        <v>0</v>
      </c>
      <c r="AN23" s="38">
        <f>[2]ごみ処理量内訳!AB23</f>
        <v>480</v>
      </c>
      <c r="AO23" s="38">
        <f>[2]ごみ処理量内訳!AC23</f>
        <v>38</v>
      </c>
      <c r="AP23" s="38">
        <f t="shared" si="8"/>
        <v>518</v>
      </c>
      <c r="AQ23" s="41" t="s">
        <v>189</v>
      </c>
      <c r="AR23" s="42"/>
    </row>
    <row r="24" spans="1:44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24274</v>
      </c>
      <c r="E24" s="38">
        <v>24274</v>
      </c>
      <c r="F24" s="38">
        <v>0</v>
      </c>
      <c r="G24" s="38">
        <v>126</v>
      </c>
      <c r="H24" s="38">
        <f>SUM([2]ごみ搬入量内訳!E24,+[2]ごみ搬入量内訳!AD24)</f>
        <v>5674</v>
      </c>
      <c r="I24" s="38">
        <f>[2]ごみ搬入量内訳!BC24</f>
        <v>1065</v>
      </c>
      <c r="J24" s="38">
        <f>[2]資源化量内訳!BO24</f>
        <v>695</v>
      </c>
      <c r="K24" s="38">
        <f t="shared" si="1"/>
        <v>7434</v>
      </c>
      <c r="L24" s="39">
        <f t="shared" si="2"/>
        <v>839.05097172576552</v>
      </c>
      <c r="M24" s="38">
        <f>IF(D24&lt;&gt;0,([2]ごみ搬入量内訳!BR24+H28実績!J24)/H28実績!D24/365*1000000,"-")</f>
        <v>688.48680757696661</v>
      </c>
      <c r="N24" s="38">
        <f>IF(D24&lt;&gt;0,[2]ごみ搬入量内訳!CM24/H28実績!D24/365*1000000,"-")</f>
        <v>150.56416414879894</v>
      </c>
      <c r="O24" s="38">
        <f>[2]ごみ搬入量内訳!DH24</f>
        <v>0</v>
      </c>
      <c r="P24" s="38">
        <f>[2]ごみ処理量内訳!E24</f>
        <v>5697</v>
      </c>
      <c r="Q24" s="38">
        <f>[2]ごみ処理量内訳!N24</f>
        <v>102</v>
      </c>
      <c r="R24" s="38">
        <f t="shared" si="3"/>
        <v>941</v>
      </c>
      <c r="S24" s="38">
        <f>[2]ごみ処理量内訳!G24</f>
        <v>0</v>
      </c>
      <c r="T24" s="38">
        <f>[2]ごみ処理量内訳!L24</f>
        <v>941</v>
      </c>
      <c r="U24" s="38">
        <f>[2]ごみ処理量内訳!H24</f>
        <v>0</v>
      </c>
      <c r="V24" s="38">
        <f>[2]ごみ処理量内訳!I24</f>
        <v>0</v>
      </c>
      <c r="W24" s="38">
        <f>[2]ごみ処理量内訳!J24</f>
        <v>0</v>
      </c>
      <c r="X24" s="38">
        <f>[2]ごみ処理量内訳!K24</f>
        <v>0</v>
      </c>
      <c r="Y24" s="38">
        <f>[2]ごみ処理量内訳!M24</f>
        <v>0</v>
      </c>
      <c r="Z24" s="38">
        <f>[2]資源化量内訳!Y24</f>
        <v>0</v>
      </c>
      <c r="AA24" s="38">
        <f t="shared" si="4"/>
        <v>6740</v>
      </c>
      <c r="AB24" s="40">
        <f t="shared" si="5"/>
        <v>98.486646884273</v>
      </c>
      <c r="AC24" s="38">
        <f>[2]施設資源化量内訳!Y24</f>
        <v>0</v>
      </c>
      <c r="AD24" s="38">
        <f>[2]施設資源化量内訳!AT24</f>
        <v>0</v>
      </c>
      <c r="AE24" s="38">
        <f>[2]施設資源化量内訳!BO24</f>
        <v>0</v>
      </c>
      <c r="AF24" s="38">
        <f>[2]施設資源化量内訳!CJ24</f>
        <v>0</v>
      </c>
      <c r="AG24" s="38">
        <f>[2]施設資源化量内訳!DE24</f>
        <v>0</v>
      </c>
      <c r="AH24" s="38">
        <f>[2]施設資源化量内訳!DZ24</f>
        <v>0</v>
      </c>
      <c r="AI24" s="38">
        <f>[2]施設資源化量内訳!EU24</f>
        <v>941</v>
      </c>
      <c r="AJ24" s="38">
        <f t="shared" si="6"/>
        <v>941</v>
      </c>
      <c r="AK24" s="40">
        <f t="shared" si="7"/>
        <v>22.004034969737727</v>
      </c>
      <c r="AL24" s="40">
        <f>IF((AA24+J24)&lt;&gt;0,([2]資源化量内訳!D24-[2]資源化量内訳!R24-[2]資源化量内訳!T24-[2]資源化量内訳!V24-[2]資源化量内訳!U24)/(AA24+J24)*100,"-")</f>
        <v>22.004034969737727</v>
      </c>
      <c r="AM24" s="38">
        <f>[2]ごみ処理量内訳!AA24</f>
        <v>102</v>
      </c>
      <c r="AN24" s="38">
        <f>[2]ごみ処理量内訳!AB24</f>
        <v>651</v>
      </c>
      <c r="AO24" s="38">
        <f>[2]ごみ処理量内訳!AC24</f>
        <v>0</v>
      </c>
      <c r="AP24" s="38">
        <f t="shared" si="8"/>
        <v>753</v>
      </c>
      <c r="AQ24" s="41" t="s">
        <v>171</v>
      </c>
      <c r="AR24" s="42"/>
    </row>
    <row r="25" spans="1:44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33840</v>
      </c>
      <c r="E25" s="38">
        <v>33840</v>
      </c>
      <c r="F25" s="38">
        <v>0</v>
      </c>
      <c r="G25" s="38">
        <v>483</v>
      </c>
      <c r="H25" s="38">
        <f>SUM([2]ごみ搬入量内訳!E25,+[2]ごみ搬入量内訳!AD25)</f>
        <v>9474</v>
      </c>
      <c r="I25" s="38">
        <f>[2]ごみ搬入量内訳!BC25</f>
        <v>100</v>
      </c>
      <c r="J25" s="38">
        <f>[2]資源化量内訳!BO25</f>
        <v>463</v>
      </c>
      <c r="K25" s="38">
        <f t="shared" si="1"/>
        <v>10037</v>
      </c>
      <c r="L25" s="39">
        <f t="shared" si="2"/>
        <v>812.60727355160464</v>
      </c>
      <c r="M25" s="38">
        <f>IF(D25&lt;&gt;0,([2]ごみ搬入量内訳!BR25+H28実績!J25)/H28実績!D25/365*1000000,"-")</f>
        <v>506.89789177110657</v>
      </c>
      <c r="N25" s="38">
        <f>IF(D25&lt;&gt;0,[2]ごみ搬入量内訳!CM25/H28実績!D25/365*1000000,"-")</f>
        <v>305.70938178049806</v>
      </c>
      <c r="O25" s="38">
        <f>[2]ごみ搬入量内訳!DH25</f>
        <v>1113</v>
      </c>
      <c r="P25" s="38">
        <f>[2]ごみ処理量内訳!E25</f>
        <v>8132</v>
      </c>
      <c r="Q25" s="38">
        <f>[2]ごみ処理量内訳!N25</f>
        <v>0</v>
      </c>
      <c r="R25" s="38">
        <f t="shared" si="3"/>
        <v>712</v>
      </c>
      <c r="S25" s="38">
        <f>[2]ごみ処理量内訳!G25</f>
        <v>218</v>
      </c>
      <c r="T25" s="38">
        <f>[2]ごみ処理量内訳!L25</f>
        <v>445</v>
      </c>
      <c r="U25" s="38">
        <f>[2]ごみ処理量内訳!H25</f>
        <v>0</v>
      </c>
      <c r="V25" s="38">
        <f>[2]ごみ処理量内訳!I25</f>
        <v>0</v>
      </c>
      <c r="W25" s="38">
        <f>[2]ごみ処理量内訳!J25</f>
        <v>0</v>
      </c>
      <c r="X25" s="38">
        <f>[2]ごみ処理量内訳!K25</f>
        <v>49</v>
      </c>
      <c r="Y25" s="38">
        <f>[2]ごみ処理量内訳!M25</f>
        <v>0</v>
      </c>
      <c r="Z25" s="38">
        <f>[2]資源化量内訳!Y25</f>
        <v>730</v>
      </c>
      <c r="AA25" s="38">
        <f t="shared" si="4"/>
        <v>9574</v>
      </c>
      <c r="AB25" s="40">
        <f t="shared" si="5"/>
        <v>100</v>
      </c>
      <c r="AC25" s="38">
        <f>[2]施設資源化量内訳!Y25</f>
        <v>0</v>
      </c>
      <c r="AD25" s="38">
        <f>[2]施設資源化量内訳!AT25</f>
        <v>218</v>
      </c>
      <c r="AE25" s="38">
        <f>[2]施設資源化量内訳!BO25</f>
        <v>0</v>
      </c>
      <c r="AF25" s="38">
        <f>[2]施設資源化量内訳!CJ25</f>
        <v>0</v>
      </c>
      <c r="AG25" s="38">
        <f>[2]施設資源化量内訳!DE25</f>
        <v>0</v>
      </c>
      <c r="AH25" s="38">
        <f>[2]施設資源化量内訳!DZ25</f>
        <v>49</v>
      </c>
      <c r="AI25" s="38">
        <f>[2]施設資源化量内訳!EU25</f>
        <v>444</v>
      </c>
      <c r="AJ25" s="38">
        <f t="shared" si="6"/>
        <v>711</v>
      </c>
      <c r="AK25" s="40">
        <f t="shared" si="7"/>
        <v>18.969811696722129</v>
      </c>
      <c r="AL25" s="40">
        <f>IF((AA25+J25)&lt;&gt;0,([2]資源化量内訳!D25-[2]資源化量内訳!R25-[2]資源化量内訳!T25-[2]資源化量内訳!V25-[2]資源化量内訳!U25)/(AA25+J25)*100,"-")</f>
        <v>18.969811696722129</v>
      </c>
      <c r="AM25" s="38">
        <f>[2]ごみ処理量内訳!AA25</f>
        <v>0</v>
      </c>
      <c r="AN25" s="38">
        <f>[2]ごみ処理量内訳!AB25</f>
        <v>329</v>
      </c>
      <c r="AO25" s="38">
        <f>[2]ごみ処理量内訳!AC25</f>
        <v>0</v>
      </c>
      <c r="AP25" s="38">
        <f t="shared" si="8"/>
        <v>329</v>
      </c>
      <c r="AQ25" s="41" t="s">
        <v>190</v>
      </c>
      <c r="AR25" s="42"/>
    </row>
    <row r="26" spans="1:44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41413</v>
      </c>
      <c r="E26" s="38">
        <v>41413</v>
      </c>
      <c r="F26" s="38">
        <v>0</v>
      </c>
      <c r="G26" s="38">
        <v>413</v>
      </c>
      <c r="H26" s="38">
        <f>SUM([2]ごみ搬入量内訳!E26,+[2]ごみ搬入量内訳!AD26)</f>
        <v>8624</v>
      </c>
      <c r="I26" s="38">
        <f>[2]ごみ搬入量内訳!BC26</f>
        <v>3381</v>
      </c>
      <c r="J26" s="38">
        <f>[2]資源化量内訳!BO26</f>
        <v>0</v>
      </c>
      <c r="K26" s="38">
        <f t="shared" si="1"/>
        <v>12005</v>
      </c>
      <c r="L26" s="39">
        <f t="shared" si="2"/>
        <v>794.20498294989761</v>
      </c>
      <c r="M26" s="38">
        <f>IF(D26&lt;&gt;0,([2]ごみ搬入量内訳!BR26+H28実績!J26)/H28実績!D26/365*1000000,"-")</f>
        <v>538.37902134496176</v>
      </c>
      <c r="N26" s="38">
        <f>IF(D26&lt;&gt;0,[2]ごみ搬入量内訳!CM26/H28実績!D26/365*1000000,"-")</f>
        <v>255.82596160493583</v>
      </c>
      <c r="O26" s="38">
        <f>[2]ごみ搬入量内訳!DH26</f>
        <v>0</v>
      </c>
      <c r="P26" s="38">
        <f>[2]ごみ処理量内訳!E26</f>
        <v>9568</v>
      </c>
      <c r="Q26" s="38">
        <f>[2]ごみ処理量内訳!N26</f>
        <v>389</v>
      </c>
      <c r="R26" s="38">
        <f t="shared" si="3"/>
        <v>1912</v>
      </c>
      <c r="S26" s="38">
        <f>[2]ごみ処理量内訳!G26</f>
        <v>0</v>
      </c>
      <c r="T26" s="38">
        <f>[2]ごみ処理量内訳!L26</f>
        <v>1854</v>
      </c>
      <c r="U26" s="38">
        <f>[2]ごみ処理量内訳!H26</f>
        <v>58</v>
      </c>
      <c r="V26" s="38">
        <f>[2]ごみ処理量内訳!I26</f>
        <v>0</v>
      </c>
      <c r="W26" s="38">
        <f>[2]ごみ処理量内訳!J26</f>
        <v>0</v>
      </c>
      <c r="X26" s="38">
        <f>[2]ごみ処理量内訳!K26</f>
        <v>0</v>
      </c>
      <c r="Y26" s="38">
        <f>[2]ごみ処理量内訳!M26</f>
        <v>0</v>
      </c>
      <c r="Z26" s="38">
        <f>[2]資源化量内訳!Y26</f>
        <v>136</v>
      </c>
      <c r="AA26" s="38">
        <f t="shared" si="4"/>
        <v>12005</v>
      </c>
      <c r="AB26" s="40">
        <f t="shared" si="5"/>
        <v>96.759683465222821</v>
      </c>
      <c r="AC26" s="38">
        <f>[2]施設資源化量内訳!Y26</f>
        <v>295</v>
      </c>
      <c r="AD26" s="38">
        <f>[2]施設資源化量内訳!AT26</f>
        <v>0</v>
      </c>
      <c r="AE26" s="38">
        <f>[2]施設資源化量内訳!BO26</f>
        <v>58</v>
      </c>
      <c r="AF26" s="38">
        <f>[2]施設資源化量内訳!CJ26</f>
        <v>0</v>
      </c>
      <c r="AG26" s="38">
        <f>[2]施設資源化量内訳!DE26</f>
        <v>0</v>
      </c>
      <c r="AH26" s="38">
        <f>[2]施設資源化量内訳!DZ26</f>
        <v>0</v>
      </c>
      <c r="AI26" s="38">
        <f>[2]施設資源化量内訳!EU26</f>
        <v>1711</v>
      </c>
      <c r="AJ26" s="38">
        <f t="shared" si="6"/>
        <v>2064</v>
      </c>
      <c r="AK26" s="40">
        <f t="shared" si="7"/>
        <v>18.325697625989172</v>
      </c>
      <c r="AL26" s="40">
        <f>IF((AA26+J26)&lt;&gt;0,([2]資源化量内訳!D26-[2]資源化量内訳!R26-[2]資源化量内訳!T26-[2]資源化量内訳!V26-[2]資源化量内訳!U26)/(AA26+J26)*100,"-")</f>
        <v>18.325697625989172</v>
      </c>
      <c r="AM26" s="38">
        <f>[2]ごみ処理量内訳!AA26</f>
        <v>389</v>
      </c>
      <c r="AN26" s="38">
        <f>[2]ごみ処理量内訳!AB26</f>
        <v>628</v>
      </c>
      <c r="AO26" s="38">
        <f>[2]ごみ処理量内訳!AC26</f>
        <v>5</v>
      </c>
      <c r="AP26" s="38">
        <f t="shared" si="8"/>
        <v>1022</v>
      </c>
      <c r="AQ26" s="41" t="s">
        <v>170</v>
      </c>
      <c r="AR26" s="42"/>
    </row>
    <row r="27" spans="1:44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33034</v>
      </c>
      <c r="E27" s="38">
        <v>33034</v>
      </c>
      <c r="F27" s="38">
        <v>0</v>
      </c>
      <c r="G27" s="38">
        <v>344</v>
      </c>
      <c r="H27" s="38">
        <f>SUM([2]ごみ搬入量内訳!E27,+[2]ごみ搬入量内訳!AD27)</f>
        <v>6961</v>
      </c>
      <c r="I27" s="38">
        <f>[2]ごみ搬入量内訳!BC27</f>
        <v>2227</v>
      </c>
      <c r="J27" s="38">
        <f>[2]資源化量内訳!BO27</f>
        <v>915</v>
      </c>
      <c r="K27" s="38">
        <f t="shared" si="1"/>
        <v>10103</v>
      </c>
      <c r="L27" s="39">
        <f t="shared" si="2"/>
        <v>837.90797526168558</v>
      </c>
      <c r="M27" s="38">
        <f>IF(D27&lt;&gt;0,([2]ごみ搬入量内訳!BR27+H28実績!J27)/H28実績!D27/365*1000000,"-")</f>
        <v>529.218132252283</v>
      </c>
      <c r="N27" s="38">
        <f>IF(D27&lt;&gt;0,[2]ごみ搬入量内訳!CM27/H28実績!D27/365*1000000,"-")</f>
        <v>308.68984300940252</v>
      </c>
      <c r="O27" s="38">
        <f>[2]ごみ搬入量内訳!DH27</f>
        <v>45</v>
      </c>
      <c r="P27" s="38">
        <f>[2]ごみ処理量内訳!E27</f>
        <v>8088</v>
      </c>
      <c r="Q27" s="38">
        <f>[2]ごみ処理量内訳!N27</f>
        <v>204</v>
      </c>
      <c r="R27" s="38">
        <f t="shared" si="3"/>
        <v>745</v>
      </c>
      <c r="S27" s="38">
        <f>[2]ごみ処理量内訳!G27</f>
        <v>191</v>
      </c>
      <c r="T27" s="38">
        <f>[2]ごみ処理量内訳!L27</f>
        <v>554</v>
      </c>
      <c r="U27" s="38">
        <f>[2]ごみ処理量内訳!H27</f>
        <v>0</v>
      </c>
      <c r="V27" s="38">
        <f>[2]ごみ処理量内訳!I27</f>
        <v>0</v>
      </c>
      <c r="W27" s="38">
        <f>[2]ごみ処理量内訳!J27</f>
        <v>0</v>
      </c>
      <c r="X27" s="38">
        <f>[2]ごみ処理量内訳!K27</f>
        <v>0</v>
      </c>
      <c r="Y27" s="38">
        <f>[2]ごみ処理量内訳!M27</f>
        <v>0</v>
      </c>
      <c r="Z27" s="38">
        <f>[2]資源化量内訳!Y27</f>
        <v>152</v>
      </c>
      <c r="AA27" s="38">
        <f t="shared" si="4"/>
        <v>9189</v>
      </c>
      <c r="AB27" s="40">
        <f t="shared" si="5"/>
        <v>97.77995429317663</v>
      </c>
      <c r="AC27" s="38">
        <f>[2]施設資源化量内訳!Y27</f>
        <v>0</v>
      </c>
      <c r="AD27" s="38">
        <f>[2]施設資源化量内訳!AT27</f>
        <v>0</v>
      </c>
      <c r="AE27" s="38">
        <f>[2]施設資源化量内訳!BO27</f>
        <v>0</v>
      </c>
      <c r="AF27" s="38">
        <f>[2]施設資源化量内訳!CJ27</f>
        <v>0</v>
      </c>
      <c r="AG27" s="38">
        <f>[2]施設資源化量内訳!DE27</f>
        <v>0</v>
      </c>
      <c r="AH27" s="38">
        <f>[2]施設資源化量内訳!DZ27</f>
        <v>0</v>
      </c>
      <c r="AI27" s="38">
        <f>[2]施設資源化量内訳!EU27</f>
        <v>528</v>
      </c>
      <c r="AJ27" s="38">
        <f t="shared" si="6"/>
        <v>528</v>
      </c>
      <c r="AK27" s="40">
        <f t="shared" si="7"/>
        <v>15.785827395091054</v>
      </c>
      <c r="AL27" s="40">
        <f>IF((AA27+J27)&lt;&gt;0,([2]資源化量内訳!D27-[2]資源化量内訳!R27-[2]資源化量内訳!T27-[2]資源化量内訳!V27-[2]資源化量内訳!U27)/(AA27+J27)*100,"-")</f>
        <v>15.785827395091054</v>
      </c>
      <c r="AM27" s="38">
        <f>[2]ごみ処理量内訳!AA27</f>
        <v>204</v>
      </c>
      <c r="AN27" s="38">
        <f>[2]ごみ処理量内訳!AB27</f>
        <v>741</v>
      </c>
      <c r="AO27" s="38">
        <f>[2]ごみ処理量内訳!AC27</f>
        <v>0</v>
      </c>
      <c r="AP27" s="38">
        <f t="shared" si="8"/>
        <v>945</v>
      </c>
      <c r="AQ27" s="41" t="s">
        <v>169</v>
      </c>
      <c r="AR27" s="42"/>
    </row>
    <row r="28" spans="1:44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34591</v>
      </c>
      <c r="E28" s="38">
        <v>34591</v>
      </c>
      <c r="F28" s="38">
        <v>0</v>
      </c>
      <c r="G28" s="38">
        <v>536</v>
      </c>
      <c r="H28" s="38">
        <f>SUM([2]ごみ搬入量内訳!E28,+[2]ごみ搬入量内訳!AD28)</f>
        <v>7160</v>
      </c>
      <c r="I28" s="38">
        <f>[2]ごみ搬入量内訳!BC28</f>
        <v>955</v>
      </c>
      <c r="J28" s="38">
        <f>[2]資源化量内訳!BO28</f>
        <v>1074</v>
      </c>
      <c r="K28" s="38">
        <f t="shared" si="1"/>
        <v>9189</v>
      </c>
      <c r="L28" s="39">
        <f t="shared" si="2"/>
        <v>727.80036615748099</v>
      </c>
      <c r="M28" s="38">
        <f>IF(D28&lt;&gt;0,([2]ごみ搬入量内訳!BR28+H28実績!J28)/H28実績!D28/365*1000000,"-")</f>
        <v>568.83907168821736</v>
      </c>
      <c r="N28" s="38">
        <f>IF(D28&lt;&gt;0,[2]ごみ搬入量内訳!CM28/H28実績!D28/365*1000000,"-")</f>
        <v>158.96129446926372</v>
      </c>
      <c r="O28" s="38">
        <f>[2]ごみ搬入量内訳!DH28</f>
        <v>0</v>
      </c>
      <c r="P28" s="38">
        <f>[2]ごみ処理量内訳!E28</f>
        <v>6415</v>
      </c>
      <c r="Q28" s="38">
        <f>[2]ごみ処理量内訳!N28</f>
        <v>414</v>
      </c>
      <c r="R28" s="38">
        <f t="shared" si="3"/>
        <v>1286</v>
      </c>
      <c r="S28" s="38">
        <f>[2]ごみ処理量内訳!G28</f>
        <v>639</v>
      </c>
      <c r="T28" s="38">
        <f>[2]ごみ処理量内訳!L28</f>
        <v>601</v>
      </c>
      <c r="U28" s="38">
        <f>[2]ごみ処理量内訳!H28</f>
        <v>46</v>
      </c>
      <c r="V28" s="38">
        <f>[2]ごみ処理量内訳!I28</f>
        <v>0</v>
      </c>
      <c r="W28" s="38">
        <f>[2]ごみ処理量内訳!J28</f>
        <v>0</v>
      </c>
      <c r="X28" s="38">
        <f>[2]ごみ処理量内訳!K28</f>
        <v>0</v>
      </c>
      <c r="Y28" s="38">
        <f>[2]ごみ処理量内訳!M28</f>
        <v>0</v>
      </c>
      <c r="Z28" s="38">
        <f>[2]資源化量内訳!Y28</f>
        <v>0</v>
      </c>
      <c r="AA28" s="38">
        <f t="shared" si="4"/>
        <v>8115</v>
      </c>
      <c r="AB28" s="40">
        <f t="shared" si="5"/>
        <v>94.89833641404806</v>
      </c>
      <c r="AC28" s="38">
        <f>[2]施設資源化量内訳!Y28</f>
        <v>164</v>
      </c>
      <c r="AD28" s="38">
        <f>[2]施設資源化量内訳!AT28</f>
        <v>143</v>
      </c>
      <c r="AE28" s="38">
        <f>[2]施設資源化量内訳!BO28</f>
        <v>46</v>
      </c>
      <c r="AF28" s="38">
        <f>[2]施設資源化量内訳!CJ28</f>
        <v>0</v>
      </c>
      <c r="AG28" s="38">
        <f>[2]施設資源化量内訳!DE28</f>
        <v>0</v>
      </c>
      <c r="AH28" s="38">
        <f>[2]施設資源化量内訳!DZ28</f>
        <v>0</v>
      </c>
      <c r="AI28" s="38">
        <f>[2]施設資源化量内訳!EU28</f>
        <v>601</v>
      </c>
      <c r="AJ28" s="38">
        <f t="shared" si="6"/>
        <v>954</v>
      </c>
      <c r="AK28" s="40">
        <f t="shared" si="7"/>
        <v>22.069866144302971</v>
      </c>
      <c r="AL28" s="40">
        <f>IF((AA28+J28)&lt;&gt;0,([2]資源化量内訳!D28-[2]資源化量内訳!R28-[2]資源化量内訳!T28-[2]資源化量内訳!V28-[2]資源化量内訳!U28)/(AA28+J28)*100,"-")</f>
        <v>22.069866144302971</v>
      </c>
      <c r="AM28" s="38">
        <f>[2]ごみ処理量内訳!AA28</f>
        <v>414</v>
      </c>
      <c r="AN28" s="38">
        <f>[2]ごみ処理量内訳!AB28</f>
        <v>515</v>
      </c>
      <c r="AO28" s="38">
        <f>[2]ごみ処理量内訳!AC28</f>
        <v>28</v>
      </c>
      <c r="AP28" s="38">
        <f t="shared" si="8"/>
        <v>957</v>
      </c>
      <c r="AQ28" s="41" t="s">
        <v>191</v>
      </c>
      <c r="AR28" s="42"/>
    </row>
    <row r="29" spans="1:44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24931</v>
      </c>
      <c r="E29" s="38">
        <v>24931</v>
      </c>
      <c r="F29" s="38">
        <v>0</v>
      </c>
      <c r="G29" s="38">
        <v>520</v>
      </c>
      <c r="H29" s="38">
        <f>SUM([2]ごみ搬入量内訳!E29,+[2]ごみ搬入量内訳!AD29)</f>
        <v>8657</v>
      </c>
      <c r="I29" s="38">
        <f>[2]ごみ搬入量内訳!BC29</f>
        <v>106</v>
      </c>
      <c r="J29" s="38">
        <f>[2]資源化量内訳!BO29</f>
        <v>0</v>
      </c>
      <c r="K29" s="38">
        <f t="shared" si="1"/>
        <v>8763</v>
      </c>
      <c r="L29" s="39">
        <f t="shared" si="2"/>
        <v>962.98661016734957</v>
      </c>
      <c r="M29" s="38">
        <f>IF(D29&lt;&gt;0,([2]ごみ搬入量内訳!BR29+H28実績!J29)/H28実績!D29/365*1000000,"-")</f>
        <v>567.48406423647077</v>
      </c>
      <c r="N29" s="38">
        <f>IF(D29&lt;&gt;0,[2]ごみ搬入量内訳!CM29/H28実績!D29/365*1000000,"-")</f>
        <v>395.50254593087885</v>
      </c>
      <c r="O29" s="38">
        <f>[2]ごみ搬入量内訳!DH29</f>
        <v>0</v>
      </c>
      <c r="P29" s="38">
        <f>[2]ごみ処理量内訳!E29</f>
        <v>7864</v>
      </c>
      <c r="Q29" s="38">
        <f>[2]ごみ処理量内訳!N29</f>
        <v>0</v>
      </c>
      <c r="R29" s="38">
        <f t="shared" si="3"/>
        <v>899</v>
      </c>
      <c r="S29" s="38">
        <f>[2]ごみ処理量内訳!G29</f>
        <v>0</v>
      </c>
      <c r="T29" s="38">
        <f>[2]ごみ処理量内訳!L29</f>
        <v>744</v>
      </c>
      <c r="U29" s="38">
        <f>[2]ごみ処理量内訳!H29</f>
        <v>0</v>
      </c>
      <c r="V29" s="38">
        <f>[2]ごみ処理量内訳!I29</f>
        <v>0</v>
      </c>
      <c r="W29" s="38">
        <f>[2]ごみ処理量内訳!J29</f>
        <v>0</v>
      </c>
      <c r="X29" s="38">
        <f>[2]ごみ処理量内訳!K29</f>
        <v>0</v>
      </c>
      <c r="Y29" s="38">
        <f>[2]ごみ処理量内訳!M29</f>
        <v>155</v>
      </c>
      <c r="Z29" s="38">
        <f>[2]資源化量内訳!Y29</f>
        <v>172</v>
      </c>
      <c r="AA29" s="38">
        <f t="shared" si="4"/>
        <v>8935</v>
      </c>
      <c r="AB29" s="40">
        <f t="shared" si="5"/>
        <v>100</v>
      </c>
      <c r="AC29" s="38">
        <f>[2]施設資源化量内訳!Y29</f>
        <v>1234</v>
      </c>
      <c r="AD29" s="38">
        <f>[2]施設資源化量内訳!AT29</f>
        <v>0</v>
      </c>
      <c r="AE29" s="38">
        <f>[2]施設資源化量内訳!BO29</f>
        <v>0</v>
      </c>
      <c r="AF29" s="38">
        <f>[2]施設資源化量内訳!CJ29</f>
        <v>0</v>
      </c>
      <c r="AG29" s="38">
        <f>[2]施設資源化量内訳!DE29</f>
        <v>0</v>
      </c>
      <c r="AH29" s="38">
        <f>[2]施設資源化量内訳!DZ29</f>
        <v>0</v>
      </c>
      <c r="AI29" s="38">
        <f>[2]施設資源化量内訳!EU29</f>
        <v>744</v>
      </c>
      <c r="AJ29" s="38">
        <f t="shared" si="6"/>
        <v>1978</v>
      </c>
      <c r="AK29" s="40">
        <f t="shared" si="7"/>
        <v>24.062674874090657</v>
      </c>
      <c r="AL29" s="40">
        <f>IF((AA29+J29)&lt;&gt;0,([2]資源化量内訳!D29-[2]資源化量内訳!R29-[2]資源化量内訳!T29-[2]資源化量内訳!V29-[2]資源化量内訳!U29)/(AA29+J29)*100,"-")</f>
        <v>24.062674874090657</v>
      </c>
      <c r="AM29" s="38">
        <f>[2]ごみ処理量内訳!AA29</f>
        <v>0</v>
      </c>
      <c r="AN29" s="38">
        <f>[2]ごみ処理量内訳!AB29</f>
        <v>217</v>
      </c>
      <c r="AO29" s="38">
        <f>[2]ごみ処理量内訳!AC29</f>
        <v>54</v>
      </c>
      <c r="AP29" s="38">
        <f t="shared" si="8"/>
        <v>271</v>
      </c>
      <c r="AQ29" s="41" t="s">
        <v>192</v>
      </c>
      <c r="AR29" s="42"/>
    </row>
    <row r="30" spans="1:44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22757</v>
      </c>
      <c r="E30" s="38">
        <v>22757</v>
      </c>
      <c r="F30" s="38">
        <v>0</v>
      </c>
      <c r="G30" s="38">
        <v>271</v>
      </c>
      <c r="H30" s="38">
        <f>SUM([2]ごみ搬入量内訳!E30,+[2]ごみ搬入量内訳!AD30)</f>
        <v>7206</v>
      </c>
      <c r="I30" s="38">
        <f>[2]ごみ搬入量内訳!BC30</f>
        <v>760</v>
      </c>
      <c r="J30" s="38">
        <f>[2]資源化量内訳!BO30</f>
        <v>383</v>
      </c>
      <c r="K30" s="38">
        <f t="shared" si="1"/>
        <v>8349</v>
      </c>
      <c r="L30" s="39">
        <f t="shared" si="2"/>
        <v>1005.140071307278</v>
      </c>
      <c r="M30" s="38">
        <f>IF(D30&lt;&gt;0,([2]ごみ搬入量内訳!BR30+H28実績!J30)/H28実績!D30/365*1000000,"-")</f>
        <v>669.37103802472939</v>
      </c>
      <c r="N30" s="38">
        <f>IF(D30&lt;&gt;0,[2]ごみ搬入量内訳!CM30/H28実績!D30/365*1000000,"-")</f>
        <v>335.76903328254861</v>
      </c>
      <c r="O30" s="38">
        <f>[2]ごみ搬入量内訳!DH30</f>
        <v>0</v>
      </c>
      <c r="P30" s="38">
        <f>[2]ごみ処理量内訳!E30</f>
        <v>6700</v>
      </c>
      <c r="Q30" s="38">
        <f>[2]ごみ処理量内訳!N30</f>
        <v>0</v>
      </c>
      <c r="R30" s="38">
        <f t="shared" si="3"/>
        <v>674</v>
      </c>
      <c r="S30" s="38">
        <f>[2]ごみ処理量内訳!G30</f>
        <v>0</v>
      </c>
      <c r="T30" s="38">
        <f>[2]ごみ処理量内訳!L30</f>
        <v>569</v>
      </c>
      <c r="U30" s="38">
        <f>[2]ごみ処理量内訳!H30</f>
        <v>0</v>
      </c>
      <c r="V30" s="38">
        <f>[2]ごみ処理量内訳!I30</f>
        <v>0</v>
      </c>
      <c r="W30" s="38">
        <f>[2]ごみ処理量内訳!J30</f>
        <v>0</v>
      </c>
      <c r="X30" s="38">
        <f>[2]ごみ処理量内訳!K30</f>
        <v>0</v>
      </c>
      <c r="Y30" s="38">
        <f>[2]ごみ処理量内訳!M30</f>
        <v>105</v>
      </c>
      <c r="Z30" s="38">
        <f>[2]資源化量内訳!Y30</f>
        <v>592</v>
      </c>
      <c r="AA30" s="38">
        <f t="shared" si="4"/>
        <v>7966</v>
      </c>
      <c r="AB30" s="40">
        <f t="shared" si="5"/>
        <v>100</v>
      </c>
      <c r="AC30" s="38">
        <f>[2]施設資源化量内訳!Y30</f>
        <v>1002</v>
      </c>
      <c r="AD30" s="38">
        <f>[2]施設資源化量内訳!AT30</f>
        <v>0</v>
      </c>
      <c r="AE30" s="38">
        <f>[2]施設資源化量内訳!BO30</f>
        <v>0</v>
      </c>
      <c r="AF30" s="38">
        <f>[2]施設資源化量内訳!CJ30</f>
        <v>0</v>
      </c>
      <c r="AG30" s="38">
        <f>[2]施設資源化量内訳!DE30</f>
        <v>0</v>
      </c>
      <c r="AH30" s="38">
        <f>[2]施設資源化量内訳!DZ30</f>
        <v>0</v>
      </c>
      <c r="AI30" s="38">
        <f>[2]施設資源化量内訳!EU30</f>
        <v>486</v>
      </c>
      <c r="AJ30" s="38">
        <f t="shared" si="6"/>
        <v>1488</v>
      </c>
      <c r="AK30" s="40">
        <f t="shared" si="7"/>
        <v>29.500538986704996</v>
      </c>
      <c r="AL30" s="40">
        <f>IF((AA30+J30)&lt;&gt;0,([2]資源化量内訳!D30-[2]資源化量内訳!R30-[2]資源化量内訳!T30-[2]資源化量内訳!V30-[2]資源化量内訳!U30)/(AA30+J30)*100,"-")</f>
        <v>29.500538986704996</v>
      </c>
      <c r="AM30" s="38">
        <f>[2]ごみ処理量内訳!AA30</f>
        <v>0</v>
      </c>
      <c r="AN30" s="38">
        <f>[2]ごみ処理量内訳!AB30</f>
        <v>176</v>
      </c>
      <c r="AO30" s="38">
        <f>[2]ごみ処理量内訳!AC30</f>
        <v>105</v>
      </c>
      <c r="AP30" s="38">
        <f t="shared" si="8"/>
        <v>281</v>
      </c>
      <c r="AQ30" s="41" t="s">
        <v>193</v>
      </c>
      <c r="AR30" s="42"/>
    </row>
    <row r="31" spans="1:44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28535</v>
      </c>
      <c r="E31" s="38">
        <v>28535</v>
      </c>
      <c r="F31" s="38">
        <v>0</v>
      </c>
      <c r="G31" s="38">
        <v>531</v>
      </c>
      <c r="H31" s="38">
        <f>SUM([2]ごみ搬入量内訳!E31,+[2]ごみ搬入量内訳!AD31)</f>
        <v>7288</v>
      </c>
      <c r="I31" s="38">
        <f>[2]ごみ搬入量内訳!BC31</f>
        <v>1490</v>
      </c>
      <c r="J31" s="38">
        <f>[2]資源化量内訳!BO31</f>
        <v>974</v>
      </c>
      <c r="K31" s="38">
        <f t="shared" si="1"/>
        <v>9752</v>
      </c>
      <c r="L31" s="39">
        <f t="shared" si="2"/>
        <v>936.3170919634864</v>
      </c>
      <c r="M31" s="38">
        <f>IF(D31&lt;&gt;0,([2]ごみ搬入量内訳!BR31+H28実績!J31)/H28実績!D31/365*1000000,"-")</f>
        <v>711.45505039473278</v>
      </c>
      <c r="N31" s="38">
        <f>IF(D31&lt;&gt;0,[2]ごみ搬入量内訳!CM31/H28実績!D31/365*1000000,"-")</f>
        <v>224.8620415687536</v>
      </c>
      <c r="O31" s="38">
        <f>[2]ごみ搬入量内訳!DH31</f>
        <v>0</v>
      </c>
      <c r="P31" s="38">
        <f>[2]ごみ処理量内訳!E31</f>
        <v>6740</v>
      </c>
      <c r="Q31" s="38">
        <f>[2]ごみ処理量内訳!N31</f>
        <v>1001</v>
      </c>
      <c r="R31" s="38">
        <f t="shared" si="3"/>
        <v>794</v>
      </c>
      <c r="S31" s="38">
        <f>[2]ごみ処理量内訳!G31</f>
        <v>750</v>
      </c>
      <c r="T31" s="38">
        <f>[2]ごみ処理量内訳!L31</f>
        <v>44</v>
      </c>
      <c r="U31" s="38">
        <f>[2]ごみ処理量内訳!H31</f>
        <v>0</v>
      </c>
      <c r="V31" s="38">
        <f>[2]ごみ処理量内訳!I31</f>
        <v>0</v>
      </c>
      <c r="W31" s="38">
        <f>[2]ごみ処理量内訳!J31</f>
        <v>0</v>
      </c>
      <c r="X31" s="38">
        <f>[2]ごみ処理量内訳!K31</f>
        <v>0</v>
      </c>
      <c r="Y31" s="38">
        <f>[2]ごみ処理量内訳!M31</f>
        <v>0</v>
      </c>
      <c r="Z31" s="38">
        <f>[2]資源化量内訳!Y31</f>
        <v>244</v>
      </c>
      <c r="AA31" s="38">
        <f t="shared" si="4"/>
        <v>8779</v>
      </c>
      <c r="AB31" s="40">
        <f t="shared" si="5"/>
        <v>88.597790181114021</v>
      </c>
      <c r="AC31" s="38">
        <f>[2]施設資源化量内訳!Y31</f>
        <v>180</v>
      </c>
      <c r="AD31" s="38">
        <f>[2]施設資源化量内訳!AT31</f>
        <v>158</v>
      </c>
      <c r="AE31" s="38">
        <f>[2]施設資源化量内訳!BO31</f>
        <v>0</v>
      </c>
      <c r="AF31" s="38">
        <f>[2]施設資源化量内訳!CJ31</f>
        <v>0</v>
      </c>
      <c r="AG31" s="38">
        <f>[2]施設資源化量内訳!DE31</f>
        <v>0</v>
      </c>
      <c r="AH31" s="38">
        <f>[2]施設資源化量内訳!DZ31</f>
        <v>0</v>
      </c>
      <c r="AI31" s="38">
        <f>[2]施設資源化量内訳!EU31</f>
        <v>44</v>
      </c>
      <c r="AJ31" s="38">
        <f t="shared" si="6"/>
        <v>382</v>
      </c>
      <c r="AK31" s="40">
        <f t="shared" si="7"/>
        <v>16.405208653747565</v>
      </c>
      <c r="AL31" s="40">
        <f>IF((AA31+J31)&lt;&gt;0,([2]資源化量内訳!D31-[2]資源化量内訳!R31-[2]資源化量内訳!T31-[2]資源化量内訳!V31-[2]資源化量内訳!U31)/(AA31+J31)*100,"-")</f>
        <v>16.405208653747565</v>
      </c>
      <c r="AM31" s="38">
        <f>[2]ごみ処理量内訳!AA31</f>
        <v>1001</v>
      </c>
      <c r="AN31" s="38">
        <f>[2]ごみ処理量内訳!AB31</f>
        <v>564</v>
      </c>
      <c r="AO31" s="38">
        <f>[2]ごみ処理量内訳!AC31</f>
        <v>17</v>
      </c>
      <c r="AP31" s="38">
        <f t="shared" si="8"/>
        <v>1582</v>
      </c>
      <c r="AQ31" s="41" t="s">
        <v>194</v>
      </c>
      <c r="AR31" s="42"/>
    </row>
    <row r="32" spans="1:44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27451</v>
      </c>
      <c r="E32" s="38">
        <v>27451</v>
      </c>
      <c r="F32" s="38">
        <v>0</v>
      </c>
      <c r="G32" s="38">
        <v>792</v>
      </c>
      <c r="H32" s="38">
        <f>SUM([2]ごみ搬入量内訳!E32,+[2]ごみ搬入量内訳!AD32)</f>
        <v>4831</v>
      </c>
      <c r="I32" s="38">
        <f>[2]ごみ搬入量内訳!BC32</f>
        <v>3157</v>
      </c>
      <c r="J32" s="38">
        <f>[2]資源化量内訳!BO32</f>
        <v>659</v>
      </c>
      <c r="K32" s="38">
        <f t="shared" si="1"/>
        <v>8647</v>
      </c>
      <c r="L32" s="39">
        <f t="shared" si="2"/>
        <v>863.00721135492734</v>
      </c>
      <c r="M32" s="38">
        <f>IF(D32&lt;&gt;0,([2]ごみ搬入量内訳!BR32+H28実績!J32)/H28実績!D32/365*1000000,"-")</f>
        <v>856.42013191125614</v>
      </c>
      <c r="N32" s="38">
        <f>IF(D32&lt;&gt;0,[2]ごみ搬入量内訳!CM32/H28実績!D32/365*1000000,"-")</f>
        <v>6.5870794436712385</v>
      </c>
      <c r="O32" s="38">
        <f>[2]ごみ搬入量内訳!DH32</f>
        <v>0</v>
      </c>
      <c r="P32" s="38">
        <f>[2]ごみ処理量内訳!E32</f>
        <v>6777</v>
      </c>
      <c r="Q32" s="38">
        <f>[2]ごみ処理量内訳!N32</f>
        <v>29</v>
      </c>
      <c r="R32" s="38">
        <f t="shared" si="3"/>
        <v>949</v>
      </c>
      <c r="S32" s="38">
        <f>[2]ごみ処理量内訳!G32</f>
        <v>599</v>
      </c>
      <c r="T32" s="38">
        <f>[2]ごみ処理量内訳!L32</f>
        <v>322</v>
      </c>
      <c r="U32" s="38">
        <f>[2]ごみ処理量内訳!H32</f>
        <v>28</v>
      </c>
      <c r="V32" s="38">
        <f>[2]ごみ処理量内訳!I32</f>
        <v>0</v>
      </c>
      <c r="W32" s="38">
        <f>[2]ごみ処理量内訳!J32</f>
        <v>0</v>
      </c>
      <c r="X32" s="38">
        <f>[2]ごみ処理量内訳!K32</f>
        <v>0</v>
      </c>
      <c r="Y32" s="38">
        <f>[2]ごみ処理量内訳!M32</f>
        <v>0</v>
      </c>
      <c r="Z32" s="38">
        <f>[2]資源化量内訳!Y32</f>
        <v>233</v>
      </c>
      <c r="AA32" s="38">
        <f t="shared" si="4"/>
        <v>7988</v>
      </c>
      <c r="AB32" s="40">
        <f t="shared" si="5"/>
        <v>99.636955433149723</v>
      </c>
      <c r="AC32" s="38">
        <f>[2]施設資源化量内訳!Y32</f>
        <v>0</v>
      </c>
      <c r="AD32" s="38">
        <f>[2]施設資源化量内訳!AT32</f>
        <v>138</v>
      </c>
      <c r="AE32" s="38">
        <f>[2]施設資源化量内訳!BO32</f>
        <v>28</v>
      </c>
      <c r="AF32" s="38">
        <f>[2]施設資源化量内訳!CJ32</f>
        <v>0</v>
      </c>
      <c r="AG32" s="38">
        <f>[2]施設資源化量内訳!DE32</f>
        <v>0</v>
      </c>
      <c r="AH32" s="38">
        <f>[2]施設資源化量内訳!DZ32</f>
        <v>0</v>
      </c>
      <c r="AI32" s="38">
        <f>[2]施設資源化量内訳!EU32</f>
        <v>321</v>
      </c>
      <c r="AJ32" s="38">
        <f t="shared" si="6"/>
        <v>487</v>
      </c>
      <c r="AK32" s="40">
        <f t="shared" si="7"/>
        <v>15.947727535561466</v>
      </c>
      <c r="AL32" s="40">
        <f>IF((AA32+J32)&lt;&gt;0,([2]資源化量内訳!D32-[2]資源化量内訳!R32-[2]資源化量内訳!T32-[2]資源化量内訳!V32-[2]資源化量内訳!U32)/(AA32+J32)*100,"-")</f>
        <v>15.947727535561466</v>
      </c>
      <c r="AM32" s="38">
        <f>[2]ごみ処理量内訳!AA32</f>
        <v>29</v>
      </c>
      <c r="AN32" s="38">
        <f>[2]ごみ処理量内訳!AB32</f>
        <v>833</v>
      </c>
      <c r="AO32" s="38">
        <f>[2]ごみ処理量内訳!AC32</f>
        <v>14</v>
      </c>
      <c r="AP32" s="38">
        <f t="shared" si="8"/>
        <v>876</v>
      </c>
      <c r="AQ32" s="41" t="s">
        <v>195</v>
      </c>
      <c r="AR32" s="42"/>
    </row>
    <row r="33" spans="1:44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7237</v>
      </c>
      <c r="E33" s="38">
        <v>7237</v>
      </c>
      <c r="F33" s="38">
        <v>0</v>
      </c>
      <c r="G33" s="38">
        <v>123</v>
      </c>
      <c r="H33" s="38">
        <f>SUM([2]ごみ搬入量内訳!E33,+[2]ごみ搬入量内訳!AD33)</f>
        <v>1928</v>
      </c>
      <c r="I33" s="38">
        <f>[2]ごみ搬入量内訳!BC33</f>
        <v>22</v>
      </c>
      <c r="J33" s="38">
        <f>[2]資源化量内訳!BO33</f>
        <v>146</v>
      </c>
      <c r="K33" s="38">
        <f t="shared" si="1"/>
        <v>2096</v>
      </c>
      <c r="L33" s="39">
        <f t="shared" si="2"/>
        <v>793.48704621039894</v>
      </c>
      <c r="M33" s="38">
        <f>IF(D33&lt;&gt;0,([2]ごみ搬入量内訳!BR33+H28実績!J33)/H28実績!D33/365*1000000,"-")</f>
        <v>586.78669924910241</v>
      </c>
      <c r="N33" s="38">
        <f>IF(D33&lt;&gt;0,[2]ごみ搬入量内訳!CM33/H28実績!D33/365*1000000,"-")</f>
        <v>206.70034696129667</v>
      </c>
      <c r="O33" s="38">
        <f>[2]ごみ搬入量内訳!DH33</f>
        <v>0</v>
      </c>
      <c r="P33" s="38">
        <f>[2]ごみ処理量内訳!E33</f>
        <v>1536</v>
      </c>
      <c r="Q33" s="38">
        <f>[2]ごみ処理量内訳!N33</f>
        <v>0</v>
      </c>
      <c r="R33" s="38">
        <f t="shared" si="3"/>
        <v>183</v>
      </c>
      <c r="S33" s="38">
        <f>[2]ごみ処理量内訳!G33</f>
        <v>183</v>
      </c>
      <c r="T33" s="38">
        <f>[2]ごみ処理量内訳!L33</f>
        <v>0</v>
      </c>
      <c r="U33" s="38">
        <f>[2]ごみ処理量内訳!H33</f>
        <v>0</v>
      </c>
      <c r="V33" s="38">
        <f>[2]ごみ処理量内訳!I33</f>
        <v>0</v>
      </c>
      <c r="W33" s="38">
        <f>[2]ごみ処理量内訳!J33</f>
        <v>0</v>
      </c>
      <c r="X33" s="38">
        <f>[2]ごみ処理量内訳!K33</f>
        <v>0</v>
      </c>
      <c r="Y33" s="38">
        <f>[2]ごみ処理量内訳!M33</f>
        <v>0</v>
      </c>
      <c r="Z33" s="38">
        <f>[2]資源化量内訳!Y33</f>
        <v>301</v>
      </c>
      <c r="AA33" s="38">
        <f t="shared" si="4"/>
        <v>2020</v>
      </c>
      <c r="AB33" s="40">
        <f t="shared" si="5"/>
        <v>100</v>
      </c>
      <c r="AC33" s="38">
        <f>[2]施設資源化量内訳!Y33</f>
        <v>38</v>
      </c>
      <c r="AD33" s="38">
        <f>[2]施設資源化量内訳!AT33</f>
        <v>20</v>
      </c>
      <c r="AE33" s="38">
        <f>[2]施設資源化量内訳!BO33</f>
        <v>0</v>
      </c>
      <c r="AF33" s="38">
        <f>[2]施設資源化量内訳!CJ33</f>
        <v>0</v>
      </c>
      <c r="AG33" s="38">
        <f>[2]施設資源化量内訳!DE33</f>
        <v>0</v>
      </c>
      <c r="AH33" s="38">
        <f>[2]施設資源化量内訳!DZ33</f>
        <v>0</v>
      </c>
      <c r="AI33" s="38">
        <f>[2]施設資源化量内訳!EU33</f>
        <v>0</v>
      </c>
      <c r="AJ33" s="38">
        <f t="shared" si="6"/>
        <v>58</v>
      </c>
      <c r="AK33" s="40">
        <f t="shared" si="7"/>
        <v>23.314866112650044</v>
      </c>
      <c r="AL33" s="40">
        <f>IF((AA33+J33)&lt;&gt;0,([2]資源化量内訳!D33-[2]資源化量内訳!R33-[2]資源化量内訳!T33-[2]資源化量内訳!V33-[2]資源化量内訳!U33)/(AA33+J33)*100,"-")</f>
        <v>23.314866112650044</v>
      </c>
      <c r="AM33" s="38">
        <f>[2]ごみ処理量内訳!AA33</f>
        <v>0</v>
      </c>
      <c r="AN33" s="38">
        <f>[2]ごみ処理量内訳!AB33</f>
        <v>116</v>
      </c>
      <c r="AO33" s="38">
        <f>[2]ごみ処理量内訳!AC33</f>
        <v>4</v>
      </c>
      <c r="AP33" s="38">
        <f t="shared" si="8"/>
        <v>120</v>
      </c>
      <c r="AQ33" s="41" t="s">
        <v>196</v>
      </c>
      <c r="AR33" s="42"/>
    </row>
    <row r="34" spans="1:44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19182</v>
      </c>
      <c r="E34" s="38">
        <v>19182</v>
      </c>
      <c r="F34" s="38">
        <v>0</v>
      </c>
      <c r="G34" s="38">
        <v>350</v>
      </c>
      <c r="H34" s="38">
        <f>SUM([2]ごみ搬入量内訳!E34,+[2]ごみ搬入量内訳!AD34)</f>
        <v>4952</v>
      </c>
      <c r="I34" s="38">
        <f>[2]ごみ搬入量内訳!BC34</f>
        <v>584</v>
      </c>
      <c r="J34" s="38">
        <f>[2]資源化量内訳!BO34</f>
        <v>196</v>
      </c>
      <c r="K34" s="38">
        <f t="shared" si="1"/>
        <v>5732</v>
      </c>
      <c r="L34" s="39">
        <f t="shared" si="2"/>
        <v>818.68989620691775</v>
      </c>
      <c r="M34" s="38">
        <f>IF(D34&lt;&gt;0,([2]ごみ搬入量内訳!BR34+H28実績!J34)/H28実績!D34/365*1000000,"-")</f>
        <v>645.86805838235898</v>
      </c>
      <c r="N34" s="38">
        <f>IF(D34&lt;&gt;0,[2]ごみ搬入量内訳!CM34/H28実績!D34/365*1000000,"-")</f>
        <v>172.82183782455868</v>
      </c>
      <c r="O34" s="38">
        <f>[2]ごみ搬入量内訳!DH34</f>
        <v>0</v>
      </c>
      <c r="P34" s="38">
        <f>[2]ごみ処理量内訳!E34</f>
        <v>4578</v>
      </c>
      <c r="Q34" s="38">
        <f>[2]ごみ処理量内訳!N34</f>
        <v>323</v>
      </c>
      <c r="R34" s="38">
        <f t="shared" si="3"/>
        <v>635</v>
      </c>
      <c r="S34" s="38">
        <f>[2]ごみ処理量内訳!G34</f>
        <v>360</v>
      </c>
      <c r="T34" s="38">
        <f>[2]ごみ処理量内訳!L34</f>
        <v>275</v>
      </c>
      <c r="U34" s="38">
        <f>[2]ごみ処理量内訳!H34</f>
        <v>0</v>
      </c>
      <c r="V34" s="38">
        <f>[2]ごみ処理量内訳!I34</f>
        <v>0</v>
      </c>
      <c r="W34" s="38">
        <f>[2]ごみ処理量内訳!J34</f>
        <v>0</v>
      </c>
      <c r="X34" s="38">
        <f>[2]ごみ処理量内訳!K34</f>
        <v>0</v>
      </c>
      <c r="Y34" s="38">
        <f>[2]ごみ処理量内訳!M34</f>
        <v>0</v>
      </c>
      <c r="Z34" s="38">
        <f>[2]資源化量内訳!Y34</f>
        <v>0</v>
      </c>
      <c r="AA34" s="38">
        <f t="shared" si="4"/>
        <v>5536</v>
      </c>
      <c r="AB34" s="40">
        <f t="shared" si="5"/>
        <v>94.165462427745666</v>
      </c>
      <c r="AC34" s="38">
        <f>[2]施設資源化量内訳!Y34</f>
        <v>216</v>
      </c>
      <c r="AD34" s="38">
        <f>[2]施設資源化量内訳!AT34</f>
        <v>82</v>
      </c>
      <c r="AE34" s="38">
        <f>[2]施設資源化量内訳!BO34</f>
        <v>0</v>
      </c>
      <c r="AF34" s="38">
        <f>[2]施設資源化量内訳!CJ34</f>
        <v>0</v>
      </c>
      <c r="AG34" s="38">
        <f>[2]施設資源化量内訳!DE34</f>
        <v>0</v>
      </c>
      <c r="AH34" s="38">
        <f>[2]施設資源化量内訳!DZ34</f>
        <v>0</v>
      </c>
      <c r="AI34" s="38">
        <f>[2]施設資源化量内訳!EU34</f>
        <v>275</v>
      </c>
      <c r="AJ34" s="38">
        <f t="shared" si="6"/>
        <v>573</v>
      </c>
      <c r="AK34" s="40">
        <f t="shared" si="7"/>
        <v>13.415910676901605</v>
      </c>
      <c r="AL34" s="40">
        <f>IF((AA34+J34)&lt;&gt;0,([2]資源化量内訳!D34-[2]資源化量内訳!R34-[2]資源化量内訳!T34-[2]資源化量内訳!V34-[2]資源化量内訳!U34)/(AA34+J34)*100,"-")</f>
        <v>13.415910676901605</v>
      </c>
      <c r="AM34" s="38">
        <f>[2]ごみ処理量内訳!AA34</f>
        <v>323</v>
      </c>
      <c r="AN34" s="38">
        <f>[2]ごみ処理量内訳!AB34</f>
        <v>181</v>
      </c>
      <c r="AO34" s="38">
        <f>[2]ごみ処理量内訳!AC34</f>
        <v>9</v>
      </c>
      <c r="AP34" s="38">
        <f t="shared" si="8"/>
        <v>513</v>
      </c>
      <c r="AQ34" s="41" t="s">
        <v>197</v>
      </c>
      <c r="AR34" s="42"/>
    </row>
    <row r="35" spans="1:44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9942</v>
      </c>
      <c r="E35" s="38">
        <v>9942</v>
      </c>
      <c r="F35" s="38">
        <v>0</v>
      </c>
      <c r="G35" s="38">
        <v>318</v>
      </c>
      <c r="H35" s="38">
        <f>SUM([2]ごみ搬入量内訳!E35,+[2]ごみ搬入量内訳!AD35)</f>
        <v>2509</v>
      </c>
      <c r="I35" s="38">
        <f>[2]ごみ搬入量内訳!BC35</f>
        <v>272</v>
      </c>
      <c r="J35" s="38">
        <f>[2]資源化量内訳!BO35</f>
        <v>169</v>
      </c>
      <c r="K35" s="38">
        <f t="shared" si="1"/>
        <v>2950</v>
      </c>
      <c r="L35" s="39">
        <f t="shared" si="2"/>
        <v>812.93419642143601</v>
      </c>
      <c r="M35" s="38">
        <f>IF(D35&lt;&gt;0,([2]ごみ搬入量内訳!BR35+H28実績!J35)/H28実績!D35/365*1000000,"-")</f>
        <v>657.51220090221921</v>
      </c>
      <c r="N35" s="38">
        <f>IF(D35&lt;&gt;0,[2]ごみ搬入量内訳!CM35/H28実績!D35/365*1000000,"-")</f>
        <v>155.42199551921695</v>
      </c>
      <c r="O35" s="38">
        <f>[2]ごみ搬入量内訳!DH35</f>
        <v>0</v>
      </c>
      <c r="P35" s="38">
        <f>[2]ごみ処理量内訳!E35</f>
        <v>1948</v>
      </c>
      <c r="Q35" s="38">
        <f>[2]ごみ処理量内訳!N35</f>
        <v>214</v>
      </c>
      <c r="R35" s="38">
        <f t="shared" si="3"/>
        <v>246</v>
      </c>
      <c r="S35" s="38">
        <f>[2]ごみ処理量内訳!G35</f>
        <v>173</v>
      </c>
      <c r="T35" s="38">
        <f>[2]ごみ処理量内訳!L35</f>
        <v>28</v>
      </c>
      <c r="U35" s="38">
        <f>[2]ごみ処理量内訳!H35</f>
        <v>45</v>
      </c>
      <c r="V35" s="38">
        <f>[2]ごみ処理量内訳!I35</f>
        <v>0</v>
      </c>
      <c r="W35" s="38">
        <f>[2]ごみ処理量内訳!J35</f>
        <v>0</v>
      </c>
      <c r="X35" s="38">
        <f>[2]ごみ処理量内訳!K35</f>
        <v>0</v>
      </c>
      <c r="Y35" s="38">
        <f>[2]ごみ処理量内訳!M35</f>
        <v>0</v>
      </c>
      <c r="Z35" s="38">
        <f>[2]資源化量内訳!Y35</f>
        <v>375</v>
      </c>
      <c r="AA35" s="38">
        <f t="shared" si="4"/>
        <v>2783</v>
      </c>
      <c r="AB35" s="40">
        <f t="shared" si="5"/>
        <v>92.31045634207689</v>
      </c>
      <c r="AC35" s="38">
        <f>[2]施設資源化量内訳!Y35</f>
        <v>92</v>
      </c>
      <c r="AD35" s="38">
        <f>[2]施設資源化量内訳!AT35</f>
        <v>40</v>
      </c>
      <c r="AE35" s="38">
        <f>[2]施設資源化量内訳!BO35</f>
        <v>45</v>
      </c>
      <c r="AF35" s="38">
        <f>[2]施設資源化量内訳!CJ35</f>
        <v>0</v>
      </c>
      <c r="AG35" s="38">
        <f>[2]施設資源化量内訳!DE35</f>
        <v>0</v>
      </c>
      <c r="AH35" s="38">
        <f>[2]施設資源化量内訳!DZ35</f>
        <v>0</v>
      </c>
      <c r="AI35" s="38">
        <f>[2]施設資源化量内訳!EU35</f>
        <v>28</v>
      </c>
      <c r="AJ35" s="38">
        <f t="shared" si="6"/>
        <v>205</v>
      </c>
      <c r="AK35" s="40">
        <f t="shared" si="7"/>
        <v>25.37262872628726</v>
      </c>
      <c r="AL35" s="40">
        <f>IF((AA35+J35)&lt;&gt;0,([2]資源化量内訳!D35-[2]資源化量内訳!R35-[2]資源化量内訳!T35-[2]資源化量内訳!V35-[2]資源化量内訳!U35)/(AA35+J35)*100,"-")</f>
        <v>25.37262872628726</v>
      </c>
      <c r="AM35" s="38">
        <f>[2]ごみ処理量内訳!AA35</f>
        <v>214</v>
      </c>
      <c r="AN35" s="38">
        <f>[2]ごみ処理量内訳!AB35</f>
        <v>77</v>
      </c>
      <c r="AO35" s="38">
        <f>[2]ごみ処理量内訳!AC35</f>
        <v>4</v>
      </c>
      <c r="AP35" s="38">
        <f t="shared" si="8"/>
        <v>295</v>
      </c>
      <c r="AQ35" s="41" t="s">
        <v>198</v>
      </c>
      <c r="AR35" s="42"/>
    </row>
    <row r="36" spans="1:44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14761</v>
      </c>
      <c r="E36" s="38">
        <v>14761</v>
      </c>
      <c r="F36" s="38">
        <v>0</v>
      </c>
      <c r="G36" s="38">
        <v>189</v>
      </c>
      <c r="H36" s="38">
        <f>SUM([2]ごみ搬入量内訳!E36,+[2]ごみ搬入量内訳!AD36)</f>
        <v>3708</v>
      </c>
      <c r="I36" s="38">
        <f>[2]ごみ搬入量内訳!BC36</f>
        <v>199</v>
      </c>
      <c r="J36" s="38">
        <f>[2]資源化量内訳!BO36</f>
        <v>344</v>
      </c>
      <c r="K36" s="38">
        <f t="shared" si="1"/>
        <v>4251</v>
      </c>
      <c r="L36" s="39">
        <f t="shared" si="2"/>
        <v>789.00991412951385</v>
      </c>
      <c r="M36" s="38">
        <f>IF(D36&lt;&gt;0,([2]ごみ搬入量内訳!BR36+H28実績!J36)/H28実績!D36/365*1000000,"-")</f>
        <v>525.82100370005003</v>
      </c>
      <c r="N36" s="38">
        <f>IF(D36&lt;&gt;0,[2]ごみ搬入量内訳!CM36/H28実績!D36/365*1000000,"-")</f>
        <v>263.18891042946376</v>
      </c>
      <c r="O36" s="38">
        <f>[2]ごみ搬入量内訳!DH36</f>
        <v>0</v>
      </c>
      <c r="P36" s="38">
        <f>[2]ごみ処理量内訳!E36</f>
        <v>3230</v>
      </c>
      <c r="Q36" s="38">
        <f>[2]ごみ処理量内訳!N36</f>
        <v>112</v>
      </c>
      <c r="R36" s="38">
        <f t="shared" si="3"/>
        <v>451</v>
      </c>
      <c r="S36" s="38">
        <f>[2]ごみ処理量内訳!G36</f>
        <v>451</v>
      </c>
      <c r="T36" s="38">
        <f>[2]ごみ処理量内訳!L36</f>
        <v>0</v>
      </c>
      <c r="U36" s="38">
        <f>[2]ごみ処理量内訳!H36</f>
        <v>0</v>
      </c>
      <c r="V36" s="38">
        <f>[2]ごみ処理量内訳!I36</f>
        <v>0</v>
      </c>
      <c r="W36" s="38">
        <f>[2]ごみ処理量内訳!J36</f>
        <v>0</v>
      </c>
      <c r="X36" s="38">
        <f>[2]ごみ処理量内訳!K36</f>
        <v>0</v>
      </c>
      <c r="Y36" s="38">
        <f>[2]ごみ処理量内訳!M36</f>
        <v>0</v>
      </c>
      <c r="Z36" s="38">
        <f>[2]資源化量内訳!Y36</f>
        <v>114</v>
      </c>
      <c r="AA36" s="38">
        <f t="shared" si="4"/>
        <v>3907</v>
      </c>
      <c r="AB36" s="40">
        <f t="shared" si="5"/>
        <v>97.133350396723827</v>
      </c>
      <c r="AC36" s="38">
        <f>[2]施設資源化量内訳!Y36</f>
        <v>152</v>
      </c>
      <c r="AD36" s="38">
        <f>[2]施設資源化量内訳!AT36</f>
        <v>0</v>
      </c>
      <c r="AE36" s="38">
        <f>[2]施設資源化量内訳!BO36</f>
        <v>0</v>
      </c>
      <c r="AF36" s="38">
        <f>[2]施設資源化量内訳!CJ36</f>
        <v>0</v>
      </c>
      <c r="AG36" s="38">
        <f>[2]施設資源化量内訳!DE36</f>
        <v>0</v>
      </c>
      <c r="AH36" s="38">
        <f>[2]施設資源化量内訳!DZ36</f>
        <v>0</v>
      </c>
      <c r="AI36" s="38">
        <f>[2]施設資源化量内訳!EU36</f>
        <v>0</v>
      </c>
      <c r="AJ36" s="38">
        <f t="shared" si="6"/>
        <v>152</v>
      </c>
      <c r="AK36" s="40">
        <f t="shared" si="7"/>
        <v>14.349564808280405</v>
      </c>
      <c r="AL36" s="40">
        <f>IF((AA36+J36)&lt;&gt;0,([2]資源化量内訳!D36-[2]資源化量内訳!R36-[2]資源化量内訳!T36-[2]資源化量内訳!V36-[2]資源化量内訳!U36)/(AA36+J36)*100,"-")</f>
        <v>14.349564808280405</v>
      </c>
      <c r="AM36" s="38">
        <f>[2]ごみ処理量内訳!AA36</f>
        <v>112</v>
      </c>
      <c r="AN36" s="38">
        <f>[2]ごみ処理量内訳!AB36</f>
        <v>128</v>
      </c>
      <c r="AO36" s="38">
        <f>[2]ごみ処理量内訳!AC36</f>
        <v>11</v>
      </c>
      <c r="AP36" s="38">
        <f t="shared" si="8"/>
        <v>251</v>
      </c>
      <c r="AQ36" s="41" t="s">
        <v>199</v>
      </c>
      <c r="AR36" s="42"/>
    </row>
    <row r="37" spans="1:44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21183</v>
      </c>
      <c r="E37" s="38">
        <v>21183</v>
      </c>
      <c r="F37" s="38">
        <v>0</v>
      </c>
      <c r="G37" s="38">
        <v>157</v>
      </c>
      <c r="H37" s="38">
        <f>SUM([2]ごみ搬入量内訳!E37,+[2]ごみ搬入量内訳!AD37)</f>
        <v>5322</v>
      </c>
      <c r="I37" s="38">
        <f>[2]ごみ搬入量内訳!BC37</f>
        <v>52</v>
      </c>
      <c r="J37" s="38">
        <f>[2]資源化量内訳!BO37</f>
        <v>437</v>
      </c>
      <c r="K37" s="38">
        <f t="shared" si="1"/>
        <v>5811</v>
      </c>
      <c r="L37" s="39">
        <f t="shared" si="2"/>
        <v>751.57191829322949</v>
      </c>
      <c r="M37" s="38">
        <f>IF(D37&lt;&gt;0,([2]ごみ搬入量内訳!BR37+H28実績!J37)/H28実績!D37/365*1000000,"-")</f>
        <v>614.86368947960977</v>
      </c>
      <c r="N37" s="38">
        <f>IF(D37&lt;&gt;0,[2]ごみ搬入量内訳!CM37/H28実績!D37/365*1000000,"-")</f>
        <v>136.70822881361963</v>
      </c>
      <c r="O37" s="38">
        <f>[2]ごみ搬入量内訳!DH37</f>
        <v>0</v>
      </c>
      <c r="P37" s="38">
        <f>[2]ごみ処理量内訳!E37</f>
        <v>4159</v>
      </c>
      <c r="Q37" s="38">
        <f>[2]ごみ処理量内訳!N37</f>
        <v>1</v>
      </c>
      <c r="R37" s="38">
        <f t="shared" si="3"/>
        <v>1214</v>
      </c>
      <c r="S37" s="38">
        <f>[2]ごみ処理量内訳!G37</f>
        <v>11</v>
      </c>
      <c r="T37" s="38">
        <f>[2]ごみ処理量内訳!L37</f>
        <v>819</v>
      </c>
      <c r="U37" s="38">
        <f>[2]ごみ処理量内訳!H37</f>
        <v>0</v>
      </c>
      <c r="V37" s="38">
        <f>[2]ごみ処理量内訳!I37</f>
        <v>0</v>
      </c>
      <c r="W37" s="38">
        <f>[2]ごみ処理量内訳!J37</f>
        <v>0</v>
      </c>
      <c r="X37" s="38">
        <f>[2]ごみ処理量内訳!K37</f>
        <v>244</v>
      </c>
      <c r="Y37" s="38">
        <f>[2]ごみ処理量内訳!M37</f>
        <v>140</v>
      </c>
      <c r="Z37" s="38">
        <f>[2]資源化量内訳!Y37</f>
        <v>0</v>
      </c>
      <c r="AA37" s="38">
        <f t="shared" si="4"/>
        <v>5374</v>
      </c>
      <c r="AB37" s="40">
        <f t="shared" si="5"/>
        <v>99.981391886862667</v>
      </c>
      <c r="AC37" s="38">
        <f>[2]施設資源化量内訳!Y37</f>
        <v>195</v>
      </c>
      <c r="AD37" s="38">
        <f>[2]施設資源化量内訳!AT37</f>
        <v>0</v>
      </c>
      <c r="AE37" s="38">
        <f>[2]施設資源化量内訳!BO37</f>
        <v>0</v>
      </c>
      <c r="AF37" s="38">
        <f>[2]施設資源化量内訳!CJ37</f>
        <v>0</v>
      </c>
      <c r="AG37" s="38">
        <f>[2]施設資源化量内訳!DE37</f>
        <v>0</v>
      </c>
      <c r="AH37" s="38">
        <f>[2]施設資源化量内訳!DZ37</f>
        <v>0</v>
      </c>
      <c r="AI37" s="38">
        <f>[2]施設資源化量内訳!EU37</f>
        <v>708</v>
      </c>
      <c r="AJ37" s="38">
        <f t="shared" si="6"/>
        <v>903</v>
      </c>
      <c r="AK37" s="40">
        <f t="shared" si="7"/>
        <v>23.05971433488212</v>
      </c>
      <c r="AL37" s="40">
        <f>IF((AA37+J37)&lt;&gt;0,([2]資源化量内訳!D37-[2]資源化量内訳!R37-[2]資源化量内訳!T37-[2]資源化量内訳!V37-[2]資源化量内訳!U37)/(AA37+J37)*100,"-")</f>
        <v>23.05971433488212</v>
      </c>
      <c r="AM37" s="38">
        <f>[2]ごみ処理量内訳!AA37</f>
        <v>1</v>
      </c>
      <c r="AN37" s="38">
        <f>[2]ごみ処理量内訳!AB37</f>
        <v>0</v>
      </c>
      <c r="AO37" s="38">
        <f>[2]ごみ処理量内訳!AC37</f>
        <v>89</v>
      </c>
      <c r="AP37" s="38">
        <f t="shared" si="8"/>
        <v>90</v>
      </c>
      <c r="AQ37" s="41" t="s">
        <v>200</v>
      </c>
      <c r="AR37" s="42"/>
    </row>
    <row r="38" spans="1:44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23180</v>
      </c>
      <c r="E38" s="38">
        <v>23180</v>
      </c>
      <c r="F38" s="38">
        <v>0</v>
      </c>
      <c r="G38" s="38">
        <v>233</v>
      </c>
      <c r="H38" s="38">
        <f>SUM([2]ごみ搬入量内訳!E38,+[2]ごみ搬入量内訳!AD38)</f>
        <v>4677</v>
      </c>
      <c r="I38" s="38">
        <f>[2]ごみ搬入量内訳!BC38</f>
        <v>506</v>
      </c>
      <c r="J38" s="38">
        <f>[2]資源化量内訳!BO38</f>
        <v>398</v>
      </c>
      <c r="K38" s="38">
        <f t="shared" si="1"/>
        <v>5581</v>
      </c>
      <c r="L38" s="39">
        <f t="shared" si="2"/>
        <v>659.6380914108762</v>
      </c>
      <c r="M38" s="38">
        <f>IF(D38&lt;&gt;0,([2]ごみ搬入量内訳!BR38+H28実績!J38)/H28実績!D38/365*1000000,"-")</f>
        <v>509.0595340811044</v>
      </c>
      <c r="N38" s="38">
        <f>IF(D38&lt;&gt;0,[2]ごみ搬入量内訳!CM38/H28実績!D38/365*1000000,"-")</f>
        <v>150.57855732977177</v>
      </c>
      <c r="O38" s="38">
        <f>[2]ごみ搬入量内訳!DH38</f>
        <v>0</v>
      </c>
      <c r="P38" s="38">
        <f>[2]ごみ処理量内訳!E38</f>
        <v>4257</v>
      </c>
      <c r="Q38" s="38">
        <f>[2]ごみ処理量内訳!N38</f>
        <v>0</v>
      </c>
      <c r="R38" s="38">
        <f t="shared" si="3"/>
        <v>548</v>
      </c>
      <c r="S38" s="38">
        <f>[2]ごみ処理量内訳!G38</f>
        <v>548</v>
      </c>
      <c r="T38" s="38">
        <f>[2]ごみ処理量内訳!L38</f>
        <v>0</v>
      </c>
      <c r="U38" s="38">
        <f>[2]ごみ処理量内訳!H38</f>
        <v>0</v>
      </c>
      <c r="V38" s="38">
        <f>[2]ごみ処理量内訳!I38</f>
        <v>0</v>
      </c>
      <c r="W38" s="38">
        <f>[2]ごみ処理量内訳!J38</f>
        <v>0</v>
      </c>
      <c r="X38" s="38">
        <f>[2]ごみ処理量内訳!K38</f>
        <v>0</v>
      </c>
      <c r="Y38" s="38">
        <f>[2]ごみ処理量内訳!M38</f>
        <v>0</v>
      </c>
      <c r="Z38" s="38">
        <f>[2]資源化量内訳!Y38</f>
        <v>378</v>
      </c>
      <c r="AA38" s="38">
        <f t="shared" si="4"/>
        <v>5183</v>
      </c>
      <c r="AB38" s="40">
        <f t="shared" si="5"/>
        <v>100</v>
      </c>
      <c r="AC38" s="38">
        <f>[2]施設資源化量内訳!Y38</f>
        <v>0</v>
      </c>
      <c r="AD38" s="38">
        <f>[2]施設資源化量内訳!AT38</f>
        <v>135</v>
      </c>
      <c r="AE38" s="38">
        <f>[2]施設資源化量内訳!BO38</f>
        <v>0</v>
      </c>
      <c r="AF38" s="38">
        <f>[2]施設資源化量内訳!CJ38</f>
        <v>0</v>
      </c>
      <c r="AG38" s="38">
        <f>[2]施設資源化量内訳!DE38</f>
        <v>0</v>
      </c>
      <c r="AH38" s="38">
        <f>[2]施設資源化量内訳!DZ38</f>
        <v>0</v>
      </c>
      <c r="AI38" s="38">
        <f>[2]施設資源化量内訳!EU38</f>
        <v>0</v>
      </c>
      <c r="AJ38" s="38">
        <f t="shared" si="6"/>
        <v>135</v>
      </c>
      <c r="AK38" s="40">
        <f t="shared" si="7"/>
        <v>16.323239562802367</v>
      </c>
      <c r="AL38" s="40">
        <f>IF((AA38+J38)&lt;&gt;0,([2]資源化量内訳!D38-[2]資源化量内訳!R38-[2]資源化量内訳!T38-[2]資源化量内訳!V38-[2]資源化量内訳!U38)/(AA38+J38)*100,"-")</f>
        <v>16.323239562802367</v>
      </c>
      <c r="AM38" s="38">
        <f>[2]ごみ処理量内訳!AA38</f>
        <v>0</v>
      </c>
      <c r="AN38" s="38">
        <f>[2]ごみ処理量内訳!AB38</f>
        <v>168</v>
      </c>
      <c r="AO38" s="38">
        <f>[2]ごみ処理量内訳!AC38</f>
        <v>148</v>
      </c>
      <c r="AP38" s="38">
        <f t="shared" si="8"/>
        <v>316</v>
      </c>
      <c r="AQ38" s="41" t="s">
        <v>201</v>
      </c>
      <c r="AR38" s="42"/>
    </row>
    <row r="39" spans="1:44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24140</v>
      </c>
      <c r="E39" s="38">
        <v>24140</v>
      </c>
      <c r="F39" s="38">
        <v>0</v>
      </c>
      <c r="G39" s="38">
        <v>308</v>
      </c>
      <c r="H39" s="38">
        <f>SUM([2]ごみ搬入量内訳!E39,+[2]ごみ搬入量内訳!AD39)</f>
        <v>4518</v>
      </c>
      <c r="I39" s="38">
        <f>[2]ごみ搬入量内訳!BC39</f>
        <v>1325</v>
      </c>
      <c r="J39" s="38">
        <f>[2]資源化量内訳!BO39</f>
        <v>155</v>
      </c>
      <c r="K39" s="38">
        <f t="shared" si="1"/>
        <v>5998</v>
      </c>
      <c r="L39" s="39">
        <f t="shared" si="2"/>
        <v>680.73225817434832</v>
      </c>
      <c r="M39" s="38">
        <f>IF(D39&lt;&gt;0,([2]ごみ搬入量内訳!BR39+H28実績!J39)/H28実績!D39/365*1000000,"-")</f>
        <v>585.73844355415326</v>
      </c>
      <c r="N39" s="38">
        <f>IF(D39&lt;&gt;0,[2]ごみ搬入量内訳!CM39/H28実績!D39/365*1000000,"-")</f>
        <v>94.993814620194982</v>
      </c>
      <c r="O39" s="38">
        <f>[2]ごみ搬入量内訳!DH39</f>
        <v>58</v>
      </c>
      <c r="P39" s="38">
        <f>[2]ごみ処理量内訳!E39</f>
        <v>4547</v>
      </c>
      <c r="Q39" s="38">
        <f>[2]ごみ処理量内訳!N39</f>
        <v>89</v>
      </c>
      <c r="R39" s="38">
        <f t="shared" si="3"/>
        <v>0</v>
      </c>
      <c r="S39" s="38">
        <f>[2]ごみ処理量内訳!G39</f>
        <v>0</v>
      </c>
      <c r="T39" s="38">
        <f>[2]ごみ処理量内訳!L39</f>
        <v>0</v>
      </c>
      <c r="U39" s="38">
        <f>[2]ごみ処理量内訳!H39</f>
        <v>0</v>
      </c>
      <c r="V39" s="38">
        <f>[2]ごみ処理量内訳!I39</f>
        <v>0</v>
      </c>
      <c r="W39" s="38">
        <f>[2]ごみ処理量内訳!J39</f>
        <v>0</v>
      </c>
      <c r="X39" s="38">
        <f>[2]ごみ処理量内訳!K39</f>
        <v>0</v>
      </c>
      <c r="Y39" s="38">
        <f>[2]ごみ処理量内訳!M39</f>
        <v>0</v>
      </c>
      <c r="Z39" s="38">
        <f>[2]資源化量内訳!Y39</f>
        <v>1207</v>
      </c>
      <c r="AA39" s="38">
        <f t="shared" si="4"/>
        <v>5843</v>
      </c>
      <c r="AB39" s="40">
        <f t="shared" si="5"/>
        <v>98.476809857949689</v>
      </c>
      <c r="AC39" s="38">
        <f>[2]施設資源化量内訳!Y39</f>
        <v>0</v>
      </c>
      <c r="AD39" s="38">
        <f>[2]施設資源化量内訳!AT39</f>
        <v>0</v>
      </c>
      <c r="AE39" s="38">
        <f>[2]施設資源化量内訳!BO39</f>
        <v>0</v>
      </c>
      <c r="AF39" s="38">
        <f>[2]施設資源化量内訳!CJ39</f>
        <v>0</v>
      </c>
      <c r="AG39" s="38">
        <f>[2]施設資源化量内訳!DE39</f>
        <v>0</v>
      </c>
      <c r="AH39" s="38">
        <f>[2]施設資源化量内訳!DZ39</f>
        <v>0</v>
      </c>
      <c r="AI39" s="38">
        <f>[2]施設資源化量内訳!EU39</f>
        <v>0</v>
      </c>
      <c r="AJ39" s="38">
        <f t="shared" si="6"/>
        <v>0</v>
      </c>
      <c r="AK39" s="40">
        <f t="shared" si="7"/>
        <v>22.707569189729909</v>
      </c>
      <c r="AL39" s="40">
        <f>IF((AA39+J39)&lt;&gt;0,([2]資源化量内訳!D39-[2]資源化量内訳!R39-[2]資源化量内訳!T39-[2]資源化量内訳!V39-[2]資源化量内訳!U39)/(AA39+J39)*100,"-")</f>
        <v>22.707569189729909</v>
      </c>
      <c r="AM39" s="38">
        <f>[2]ごみ処理量内訳!AA39</f>
        <v>89</v>
      </c>
      <c r="AN39" s="38">
        <f>[2]ごみ処理量内訳!AB39</f>
        <v>180</v>
      </c>
      <c r="AO39" s="38">
        <f>[2]ごみ処理量内訳!AC39</f>
        <v>0</v>
      </c>
      <c r="AP39" s="38">
        <f t="shared" si="8"/>
        <v>269</v>
      </c>
      <c r="AQ39" s="41" t="s">
        <v>202</v>
      </c>
      <c r="AR39" s="42"/>
    </row>
    <row r="40" spans="1:44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18248</v>
      </c>
      <c r="E40" s="38">
        <v>18248</v>
      </c>
      <c r="F40" s="38">
        <v>0</v>
      </c>
      <c r="G40" s="38">
        <v>479</v>
      </c>
      <c r="H40" s="38">
        <f>SUM([2]ごみ搬入量内訳!E40,+[2]ごみ搬入量内訳!AD40)</f>
        <v>4569</v>
      </c>
      <c r="I40" s="38">
        <f>[2]ごみ搬入量内訳!BC40</f>
        <v>504</v>
      </c>
      <c r="J40" s="38">
        <f>[2]資源化量内訳!BO40</f>
        <v>143</v>
      </c>
      <c r="K40" s="38">
        <f t="shared" si="1"/>
        <v>5216</v>
      </c>
      <c r="L40" s="39">
        <f t="shared" si="2"/>
        <v>783.12203851951494</v>
      </c>
      <c r="M40" s="38">
        <f>IF(D40&lt;&gt;0,([2]ごみ搬入量内訳!BR40+H28実績!J40)/H28実績!D40/365*1000000,"-")</f>
        <v>548.0052608505041</v>
      </c>
      <c r="N40" s="38">
        <f>IF(D40&lt;&gt;0,[2]ごみ搬入量内訳!CM40/H28実績!D40/365*1000000,"-")</f>
        <v>235.11677766901082</v>
      </c>
      <c r="O40" s="38">
        <f>[2]ごみ搬入量内訳!DH40</f>
        <v>0</v>
      </c>
      <c r="P40" s="38">
        <f>[2]ごみ処理量内訳!E40</f>
        <v>4529</v>
      </c>
      <c r="Q40" s="38">
        <f>[2]ごみ処理量内訳!N40</f>
        <v>3</v>
      </c>
      <c r="R40" s="38">
        <f t="shared" si="3"/>
        <v>622</v>
      </c>
      <c r="S40" s="38">
        <f>[2]ごみ処理量内訳!G40</f>
        <v>111</v>
      </c>
      <c r="T40" s="38">
        <f>[2]ごみ処理量内訳!L40</f>
        <v>486</v>
      </c>
      <c r="U40" s="38">
        <f>[2]ごみ処理量内訳!H40</f>
        <v>0</v>
      </c>
      <c r="V40" s="38">
        <f>[2]ごみ処理量内訳!I40</f>
        <v>0</v>
      </c>
      <c r="W40" s="38">
        <f>[2]ごみ処理量内訳!J40</f>
        <v>0</v>
      </c>
      <c r="X40" s="38">
        <f>[2]ごみ処理量内訳!K40</f>
        <v>25</v>
      </c>
      <c r="Y40" s="38">
        <f>[2]ごみ処理量内訳!M40</f>
        <v>0</v>
      </c>
      <c r="Z40" s="38">
        <f>[2]資源化量内訳!Y40</f>
        <v>0</v>
      </c>
      <c r="AA40" s="38">
        <f t="shared" si="4"/>
        <v>5154</v>
      </c>
      <c r="AB40" s="40">
        <f t="shared" si="5"/>
        <v>99.941792782305001</v>
      </c>
      <c r="AC40" s="38">
        <f>[2]施設資源化量内訳!Y40</f>
        <v>214</v>
      </c>
      <c r="AD40" s="38">
        <f>[2]施設資源化量内訳!AT40</f>
        <v>0</v>
      </c>
      <c r="AE40" s="38">
        <f>[2]施設資源化量内訳!BO40</f>
        <v>0</v>
      </c>
      <c r="AF40" s="38">
        <f>[2]施設資源化量内訳!CJ40</f>
        <v>0</v>
      </c>
      <c r="AG40" s="38">
        <f>[2]施設資源化量内訳!DE40</f>
        <v>0</v>
      </c>
      <c r="AH40" s="38">
        <f>[2]施設資源化量内訳!DZ40</f>
        <v>25</v>
      </c>
      <c r="AI40" s="38">
        <f>[2]施設資源化量内訳!EU40</f>
        <v>486</v>
      </c>
      <c r="AJ40" s="38">
        <f t="shared" si="6"/>
        <v>725</v>
      </c>
      <c r="AK40" s="40">
        <f t="shared" si="7"/>
        <v>16.386633943741742</v>
      </c>
      <c r="AL40" s="40">
        <f>IF((AA40+J40)&lt;&gt;0,([2]資源化量内訳!D40-[2]資源化量内訳!R40-[2]資源化量内訳!T40-[2]資源化量内訳!V40-[2]資源化量内訳!U40)/(AA40+J40)*100,"-")</f>
        <v>16.386633943741742</v>
      </c>
      <c r="AM40" s="38">
        <f>[2]ごみ処理量内訳!AA40</f>
        <v>3</v>
      </c>
      <c r="AN40" s="38">
        <f>[2]ごみ処理量内訳!AB40</f>
        <v>179</v>
      </c>
      <c r="AO40" s="38">
        <f>[2]ごみ処理量内訳!AC40</f>
        <v>3</v>
      </c>
      <c r="AP40" s="38">
        <f t="shared" si="8"/>
        <v>185</v>
      </c>
      <c r="AQ40" s="41" t="s">
        <v>203</v>
      </c>
      <c r="AR40" s="42"/>
    </row>
    <row r="41" spans="1:44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8266</v>
      </c>
      <c r="E41" s="38">
        <v>8266</v>
      </c>
      <c r="F41" s="38">
        <v>0</v>
      </c>
      <c r="G41" s="38">
        <v>532</v>
      </c>
      <c r="H41" s="38">
        <f>SUM([2]ごみ搬入量内訳!E41,+[2]ごみ搬入量内訳!AD41)</f>
        <v>1960</v>
      </c>
      <c r="I41" s="38">
        <f>[2]ごみ搬入量内訳!BC41</f>
        <v>14</v>
      </c>
      <c r="J41" s="38">
        <f>[2]資源化量内訳!BO41</f>
        <v>97</v>
      </c>
      <c r="K41" s="38">
        <f t="shared" si="1"/>
        <v>2071</v>
      </c>
      <c r="L41" s="39">
        <f t="shared" si="2"/>
        <v>686.4230102516002</v>
      </c>
      <c r="M41" s="38">
        <f>IF(D41&lt;&gt;0,([2]ごみ搬入量内訳!BR41+H28実績!J41)/H28実績!D41/365*1000000,"-")</f>
        <v>471.64652032256248</v>
      </c>
      <c r="N41" s="38">
        <f>IF(D41&lt;&gt;0,[2]ごみ搬入量内訳!CM41/H28実績!D41/365*1000000,"-")</f>
        <v>214.77648992903758</v>
      </c>
      <c r="O41" s="38">
        <f>[2]ごみ搬入量内訳!DH41</f>
        <v>0</v>
      </c>
      <c r="P41" s="38">
        <f>[2]ごみ処理量内訳!E41</f>
        <v>1856</v>
      </c>
      <c r="Q41" s="38">
        <f>[2]ごみ処理量内訳!N41</f>
        <v>12</v>
      </c>
      <c r="R41" s="38">
        <f t="shared" si="3"/>
        <v>104</v>
      </c>
      <c r="S41" s="38">
        <f>[2]ごみ処理量内訳!G41</f>
        <v>0</v>
      </c>
      <c r="T41" s="38">
        <f>[2]ごみ処理量内訳!L41</f>
        <v>104</v>
      </c>
      <c r="U41" s="38">
        <f>[2]ごみ処理量内訳!H41</f>
        <v>0</v>
      </c>
      <c r="V41" s="38">
        <f>[2]ごみ処理量内訳!I41</f>
        <v>0</v>
      </c>
      <c r="W41" s="38">
        <f>[2]ごみ処理量内訳!J41</f>
        <v>0</v>
      </c>
      <c r="X41" s="38">
        <f>[2]ごみ処理量内訳!K41</f>
        <v>0</v>
      </c>
      <c r="Y41" s="38">
        <f>[2]ごみ処理量内訳!M41</f>
        <v>0</v>
      </c>
      <c r="Z41" s="38">
        <f>[2]資源化量内訳!Y41</f>
        <v>2</v>
      </c>
      <c r="AA41" s="38">
        <f t="shared" si="4"/>
        <v>1974</v>
      </c>
      <c r="AB41" s="40">
        <f t="shared" si="5"/>
        <v>99.392097264437695</v>
      </c>
      <c r="AC41" s="38">
        <f>[2]施設資源化量内訳!Y41</f>
        <v>133</v>
      </c>
      <c r="AD41" s="38">
        <f>[2]施設資源化量内訳!AT41</f>
        <v>0</v>
      </c>
      <c r="AE41" s="38">
        <f>[2]施設資源化量内訳!BO41</f>
        <v>0</v>
      </c>
      <c r="AF41" s="38">
        <f>[2]施設資源化量内訳!CJ41</f>
        <v>0</v>
      </c>
      <c r="AG41" s="38">
        <f>[2]施設資源化量内訳!DE41</f>
        <v>0</v>
      </c>
      <c r="AH41" s="38">
        <f>[2]施設資源化量内訳!DZ41</f>
        <v>0</v>
      </c>
      <c r="AI41" s="38">
        <f>[2]施設資源化量内訳!EU41</f>
        <v>62</v>
      </c>
      <c r="AJ41" s="38">
        <f t="shared" si="6"/>
        <v>195</v>
      </c>
      <c r="AK41" s="40">
        <f t="shared" si="7"/>
        <v>14.196040560115886</v>
      </c>
      <c r="AL41" s="40">
        <f>IF((AA41+J41)&lt;&gt;0,([2]資源化量内訳!D41-[2]資源化量内訳!R41-[2]資源化量内訳!T41-[2]資源化量内訳!V41-[2]資源化量内訳!U41)/(AA41+J41)*100,"-")</f>
        <v>13.423466924191214</v>
      </c>
      <c r="AM41" s="38">
        <f>[2]ごみ処理量内訳!AA41</f>
        <v>12</v>
      </c>
      <c r="AN41" s="38">
        <f>[2]ごみ処理量内訳!AB41</f>
        <v>92</v>
      </c>
      <c r="AO41" s="38">
        <f>[2]ごみ処理量内訳!AC41</f>
        <v>0</v>
      </c>
      <c r="AP41" s="38">
        <f t="shared" si="8"/>
        <v>104</v>
      </c>
      <c r="AQ41" s="41" t="s">
        <v>204</v>
      </c>
      <c r="AR41" s="42"/>
    </row>
    <row r="42" spans="1:44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5548</v>
      </c>
      <c r="E42" s="38">
        <v>5548</v>
      </c>
      <c r="F42" s="38">
        <v>0</v>
      </c>
      <c r="G42" s="38">
        <v>112</v>
      </c>
      <c r="H42" s="38">
        <f>SUM([2]ごみ搬入量内訳!E42,+[2]ごみ搬入量内訳!AD42)</f>
        <v>1245</v>
      </c>
      <c r="I42" s="38">
        <f>[2]ごみ搬入量内訳!BC42</f>
        <v>4</v>
      </c>
      <c r="J42" s="38">
        <f>[2]資源化量内訳!BO42</f>
        <v>125</v>
      </c>
      <c r="K42" s="38">
        <f t="shared" si="1"/>
        <v>1374</v>
      </c>
      <c r="L42" s="39">
        <f t="shared" si="2"/>
        <v>678.51181716723784</v>
      </c>
      <c r="M42" s="38">
        <f>IF(D42&lt;&gt;0,([2]ごみ搬入量内訳!BR42+H28実績!J42)/H28実績!D42/365*1000000,"-")</f>
        <v>510.11841858352022</v>
      </c>
      <c r="N42" s="38">
        <f>IF(D42&lt;&gt;0,[2]ごみ搬入量内訳!CM42/H28実績!D42/365*1000000,"-")</f>
        <v>168.39339858371767</v>
      </c>
      <c r="O42" s="38">
        <f>[2]ごみ搬入量内訳!DH42</f>
        <v>0</v>
      </c>
      <c r="P42" s="38">
        <f>[2]ごみ処理量内訳!E42</f>
        <v>1160</v>
      </c>
      <c r="Q42" s="38">
        <f>[2]ごみ処理量内訳!N42</f>
        <v>8</v>
      </c>
      <c r="R42" s="38">
        <f t="shared" si="3"/>
        <v>76</v>
      </c>
      <c r="S42" s="38">
        <f>[2]ごみ処理量内訳!G42</f>
        <v>0</v>
      </c>
      <c r="T42" s="38">
        <f>[2]ごみ処理量内訳!L42</f>
        <v>76</v>
      </c>
      <c r="U42" s="38">
        <f>[2]ごみ処理量内訳!H42</f>
        <v>0</v>
      </c>
      <c r="V42" s="38">
        <f>[2]ごみ処理量内訳!I42</f>
        <v>0</v>
      </c>
      <c r="W42" s="38">
        <f>[2]ごみ処理量内訳!J42</f>
        <v>0</v>
      </c>
      <c r="X42" s="38">
        <f>[2]ごみ処理量内訳!K42</f>
        <v>0</v>
      </c>
      <c r="Y42" s="38">
        <f>[2]ごみ処理量内訳!M42</f>
        <v>0</v>
      </c>
      <c r="Z42" s="38">
        <f>[2]資源化量内訳!Y42</f>
        <v>5</v>
      </c>
      <c r="AA42" s="38">
        <f t="shared" si="4"/>
        <v>1249</v>
      </c>
      <c r="AB42" s="40">
        <f t="shared" si="5"/>
        <v>99.359487590072064</v>
      </c>
      <c r="AC42" s="38">
        <f>[2]施設資源化量内訳!Y42</f>
        <v>17</v>
      </c>
      <c r="AD42" s="38">
        <f>[2]施設資源化量内訳!AT42</f>
        <v>0</v>
      </c>
      <c r="AE42" s="38">
        <f>[2]施設資源化量内訳!BO42</f>
        <v>0</v>
      </c>
      <c r="AF42" s="38">
        <f>[2]施設資源化量内訳!CJ42</f>
        <v>0</v>
      </c>
      <c r="AG42" s="38">
        <f>[2]施設資源化量内訳!DE42</f>
        <v>0</v>
      </c>
      <c r="AH42" s="38">
        <f>[2]施設資源化量内訳!DZ42</f>
        <v>0</v>
      </c>
      <c r="AI42" s="38">
        <f>[2]施設資源化量内訳!EU42</f>
        <v>44</v>
      </c>
      <c r="AJ42" s="38">
        <f t="shared" si="6"/>
        <v>61</v>
      </c>
      <c r="AK42" s="40">
        <f t="shared" si="7"/>
        <v>13.901018922852984</v>
      </c>
      <c r="AL42" s="40">
        <f>IF((AA42+J42)&lt;&gt;0,([2]資源化量内訳!D42-[2]資源化量内訳!R42-[2]資源化量内訳!T42-[2]資源化量内訳!V42-[2]資源化量内訳!U42)/(AA42+J42)*100,"-")</f>
        <v>13.173216885007278</v>
      </c>
      <c r="AM42" s="38">
        <f>[2]ごみ処理量内訳!AA42</f>
        <v>8</v>
      </c>
      <c r="AN42" s="38">
        <f>[2]ごみ処理量内訳!AB42</f>
        <v>124</v>
      </c>
      <c r="AO42" s="38">
        <f>[2]ごみ処理量内訳!AC42</f>
        <v>0</v>
      </c>
      <c r="AP42" s="38">
        <f t="shared" si="8"/>
        <v>132</v>
      </c>
      <c r="AQ42" s="41" t="s">
        <v>205</v>
      </c>
      <c r="AR42" s="42"/>
    </row>
    <row r="43" spans="1:44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10084</v>
      </c>
      <c r="E43" s="38">
        <v>10084</v>
      </c>
      <c r="F43" s="38">
        <v>0</v>
      </c>
      <c r="G43" s="38">
        <v>148</v>
      </c>
      <c r="H43" s="38">
        <f>SUM([2]ごみ搬入量内訳!E43,+[2]ごみ搬入量内訳!AD43)</f>
        <v>2004</v>
      </c>
      <c r="I43" s="38">
        <f>[2]ごみ搬入量内訳!BC43</f>
        <v>7</v>
      </c>
      <c r="J43" s="38">
        <f>[2]資源化量内訳!BO43</f>
        <v>295</v>
      </c>
      <c r="K43" s="38">
        <f t="shared" si="1"/>
        <v>2306</v>
      </c>
      <c r="L43" s="39">
        <f t="shared" si="2"/>
        <v>626.51807012872689</v>
      </c>
      <c r="M43" s="38">
        <f>IF(D43&lt;&gt;0,([2]ごみ搬入量内訳!BR43+H28実績!J43)/H28実績!D43/365*1000000,"-")</f>
        <v>493.3897724864562</v>
      </c>
      <c r="N43" s="38">
        <f>IF(D43&lt;&gt;0,[2]ごみ搬入量内訳!CM43/H28実績!D43/365*1000000,"-")</f>
        <v>133.1282976422707</v>
      </c>
      <c r="O43" s="38">
        <f>[2]ごみ搬入量内訳!DH43</f>
        <v>0</v>
      </c>
      <c r="P43" s="38">
        <f>[2]ごみ処理量内訳!E43</f>
        <v>1787</v>
      </c>
      <c r="Q43" s="38">
        <f>[2]ごみ処理量内訳!N43</f>
        <v>27</v>
      </c>
      <c r="R43" s="38">
        <f t="shared" si="3"/>
        <v>197</v>
      </c>
      <c r="S43" s="38">
        <f>[2]ごみ処理量内訳!G43</f>
        <v>0</v>
      </c>
      <c r="T43" s="38">
        <f>[2]ごみ処理量内訳!L43</f>
        <v>197</v>
      </c>
      <c r="U43" s="38">
        <f>[2]ごみ処理量内訳!H43</f>
        <v>0</v>
      </c>
      <c r="V43" s="38">
        <f>[2]ごみ処理量内訳!I43</f>
        <v>0</v>
      </c>
      <c r="W43" s="38">
        <f>[2]ごみ処理量内訳!J43</f>
        <v>0</v>
      </c>
      <c r="X43" s="38">
        <f>[2]ごみ処理量内訳!K43</f>
        <v>0</v>
      </c>
      <c r="Y43" s="38">
        <f>[2]ごみ処理量内訳!M43</f>
        <v>0</v>
      </c>
      <c r="Z43" s="38">
        <f>[2]資源化量内訳!Y43</f>
        <v>0</v>
      </c>
      <c r="AA43" s="38">
        <f t="shared" si="4"/>
        <v>2011</v>
      </c>
      <c r="AB43" s="40">
        <f t="shared" si="5"/>
        <v>98.657384385877677</v>
      </c>
      <c r="AC43" s="38">
        <f>[2]施設資源化量内訳!Y43</f>
        <v>49</v>
      </c>
      <c r="AD43" s="38">
        <f>[2]施設資源化量内訳!AT43</f>
        <v>0</v>
      </c>
      <c r="AE43" s="38">
        <f>[2]施設資源化量内訳!BO43</f>
        <v>0</v>
      </c>
      <c r="AF43" s="38">
        <f>[2]施設資源化量内訳!CJ43</f>
        <v>0</v>
      </c>
      <c r="AG43" s="38">
        <f>[2]施設資源化量内訳!DE43</f>
        <v>0</v>
      </c>
      <c r="AH43" s="38">
        <f>[2]施設資源化量内訳!DZ43</f>
        <v>0</v>
      </c>
      <c r="AI43" s="38">
        <f>[2]施設資源化量内訳!EU43</f>
        <v>111</v>
      </c>
      <c r="AJ43" s="38">
        <f t="shared" si="6"/>
        <v>160</v>
      </c>
      <c r="AK43" s="40">
        <f t="shared" si="7"/>
        <v>19.731136166522116</v>
      </c>
      <c r="AL43" s="40">
        <f>IF((AA43+J43)&lt;&gt;0,([2]資源化量内訳!D43-[2]資源化量内訳!R43-[2]資源化量内訳!T43-[2]資源化量内訳!V43-[2]資源化量内訳!U43)/(AA43+J43)*100,"-")</f>
        <v>19.080659150043367</v>
      </c>
      <c r="AM43" s="38">
        <f>[2]ごみ処理量内訳!AA43</f>
        <v>27</v>
      </c>
      <c r="AN43" s="38">
        <f>[2]ごみ処理量内訳!AB43</f>
        <v>171</v>
      </c>
      <c r="AO43" s="38">
        <f>[2]ごみ処理量内訳!AC43</f>
        <v>0</v>
      </c>
      <c r="AP43" s="38">
        <f t="shared" si="8"/>
        <v>198</v>
      </c>
      <c r="AQ43" s="41" t="s">
        <v>206</v>
      </c>
      <c r="AR43" s="42"/>
    </row>
    <row r="44" spans="1:44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3789</v>
      </c>
      <c r="E44" s="38">
        <v>3789</v>
      </c>
      <c r="F44" s="38">
        <v>0</v>
      </c>
      <c r="G44" s="38">
        <v>26</v>
      </c>
      <c r="H44" s="38">
        <f>SUM([2]ごみ搬入量内訳!E44,+[2]ごみ搬入量内訳!AD44)</f>
        <v>669</v>
      </c>
      <c r="I44" s="38">
        <f>[2]ごみ搬入量内訳!BC44</f>
        <v>0</v>
      </c>
      <c r="J44" s="38">
        <f>[2]資源化量内訳!BO44</f>
        <v>156</v>
      </c>
      <c r="K44" s="38">
        <f t="shared" si="1"/>
        <v>825</v>
      </c>
      <c r="L44" s="39">
        <f t="shared" si="2"/>
        <v>596.53575418388482</v>
      </c>
      <c r="M44" s="38">
        <f>IF(D44&lt;&gt;0,([2]ごみ搬入量内訳!BR44+H28実績!J44)/H28実績!D44/365*1000000,"-")</f>
        <v>519.88994819177367</v>
      </c>
      <c r="N44" s="38">
        <f>IF(D44&lt;&gt;0,[2]ごみ搬入量内訳!CM44/H28実績!D44/365*1000000,"-")</f>
        <v>76.645805992111264</v>
      </c>
      <c r="O44" s="38">
        <f>[2]ごみ搬入量内訳!DH44</f>
        <v>0</v>
      </c>
      <c r="P44" s="38">
        <f>[2]ごみ処理量内訳!E44</f>
        <v>611</v>
      </c>
      <c r="Q44" s="38">
        <f>[2]ごみ処理量内訳!N44</f>
        <v>0</v>
      </c>
      <c r="R44" s="38">
        <f t="shared" si="3"/>
        <v>67</v>
      </c>
      <c r="S44" s="38">
        <f>[2]ごみ処理量内訳!G44</f>
        <v>0</v>
      </c>
      <c r="T44" s="38">
        <f>[2]ごみ処理量内訳!L44</f>
        <v>67</v>
      </c>
      <c r="U44" s="38">
        <f>[2]ごみ処理量内訳!H44</f>
        <v>0</v>
      </c>
      <c r="V44" s="38">
        <f>[2]ごみ処理量内訳!I44</f>
        <v>0</v>
      </c>
      <c r="W44" s="38">
        <f>[2]ごみ処理量内訳!J44</f>
        <v>0</v>
      </c>
      <c r="X44" s="38">
        <f>[2]ごみ処理量内訳!K44</f>
        <v>0</v>
      </c>
      <c r="Y44" s="38">
        <f>[2]ごみ処理量内訳!M44</f>
        <v>0</v>
      </c>
      <c r="Z44" s="38">
        <f>[2]資源化量内訳!Y44</f>
        <v>0</v>
      </c>
      <c r="AA44" s="38">
        <f t="shared" si="4"/>
        <v>678</v>
      </c>
      <c r="AB44" s="40">
        <f t="shared" si="5"/>
        <v>100</v>
      </c>
      <c r="AC44" s="38">
        <f>[2]施設資源化量内訳!Y44</f>
        <v>64</v>
      </c>
      <c r="AD44" s="38">
        <f>[2]施設資源化量内訳!AT44</f>
        <v>0</v>
      </c>
      <c r="AE44" s="38">
        <f>[2]施設資源化量内訳!BO44</f>
        <v>0</v>
      </c>
      <c r="AF44" s="38">
        <f>[2]施設資源化量内訳!CJ44</f>
        <v>0</v>
      </c>
      <c r="AG44" s="38">
        <f>[2]施設資源化量内訳!DE44</f>
        <v>0</v>
      </c>
      <c r="AH44" s="38">
        <f>[2]施設資源化量内訳!DZ44</f>
        <v>0</v>
      </c>
      <c r="AI44" s="38">
        <f>[2]施設資源化量内訳!EU44</f>
        <v>35</v>
      </c>
      <c r="AJ44" s="38">
        <f t="shared" si="6"/>
        <v>99</v>
      </c>
      <c r="AK44" s="40">
        <f t="shared" si="7"/>
        <v>30.575539568345324</v>
      </c>
      <c r="AL44" s="40">
        <f>IF((AA44+J44)&lt;&gt;0,([2]資源化量内訳!D44-[2]資源化量内訳!R44-[2]資源化量内訳!T44-[2]資源化量内訳!V44-[2]資源化量内訳!U44)/(AA44+J44)*100,"-")</f>
        <v>29.97601918465228</v>
      </c>
      <c r="AM44" s="38">
        <f>[2]ごみ処理量内訳!AA44</f>
        <v>0</v>
      </c>
      <c r="AN44" s="38">
        <f>[2]ごみ処理量内訳!AB44</f>
        <v>4</v>
      </c>
      <c r="AO44" s="38">
        <f>[2]ごみ処理量内訳!AC44</f>
        <v>0</v>
      </c>
      <c r="AP44" s="38">
        <f t="shared" si="8"/>
        <v>4</v>
      </c>
      <c r="AQ44" s="41" t="s">
        <v>207</v>
      </c>
      <c r="AR44" s="42"/>
    </row>
    <row r="45" spans="1:44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10831</v>
      </c>
      <c r="E45" s="38">
        <v>10831</v>
      </c>
      <c r="F45" s="38">
        <v>0</v>
      </c>
      <c r="G45" s="38">
        <v>80</v>
      </c>
      <c r="H45" s="38">
        <f>SUM([2]ごみ搬入量内訳!E45,+[2]ごみ搬入量内訳!AD45)</f>
        <v>2126</v>
      </c>
      <c r="I45" s="38">
        <f>[2]ごみ搬入量内訳!BC45</f>
        <v>88</v>
      </c>
      <c r="J45" s="38">
        <f>[2]資源化量内訳!BO45</f>
        <v>336</v>
      </c>
      <c r="K45" s="38">
        <f t="shared" si="1"/>
        <v>2550</v>
      </c>
      <c r="L45" s="39">
        <f t="shared" si="2"/>
        <v>645.02828638750009</v>
      </c>
      <c r="M45" s="38">
        <f>IF(D45&lt;&gt;0,([2]ごみ搬入量内訳!BR45+H28実績!J45)/H28実績!D45/365*1000000,"-")</f>
        <v>425.21276447740695</v>
      </c>
      <c r="N45" s="38">
        <f>IF(D45&lt;&gt;0,[2]ごみ搬入量内訳!CM45/H28実績!D45/365*1000000,"-")</f>
        <v>219.8155219100932</v>
      </c>
      <c r="O45" s="38">
        <f>[2]ごみ搬入量内訳!DH45</f>
        <v>0</v>
      </c>
      <c r="P45" s="38">
        <f>[2]ごみ処理量内訳!E45</f>
        <v>1883</v>
      </c>
      <c r="Q45" s="38">
        <f>[2]ごみ処理量内訳!N45</f>
        <v>59</v>
      </c>
      <c r="R45" s="38">
        <f t="shared" si="3"/>
        <v>269</v>
      </c>
      <c r="S45" s="38">
        <f>[2]ごみ処理量内訳!G45</f>
        <v>0</v>
      </c>
      <c r="T45" s="38">
        <f>[2]ごみ処理量内訳!L45</f>
        <v>269</v>
      </c>
      <c r="U45" s="38">
        <f>[2]ごみ処理量内訳!H45</f>
        <v>0</v>
      </c>
      <c r="V45" s="38">
        <f>[2]ごみ処理量内訳!I45</f>
        <v>0</v>
      </c>
      <c r="W45" s="38">
        <f>[2]ごみ処理量内訳!J45</f>
        <v>0</v>
      </c>
      <c r="X45" s="38">
        <f>[2]ごみ処理量内訳!K45</f>
        <v>0</v>
      </c>
      <c r="Y45" s="38">
        <f>[2]ごみ処理量内訳!M45</f>
        <v>0</v>
      </c>
      <c r="Z45" s="38">
        <f>[2]資源化量内訳!Y45</f>
        <v>0</v>
      </c>
      <c r="AA45" s="38">
        <f t="shared" si="4"/>
        <v>2211</v>
      </c>
      <c r="AB45" s="40">
        <f t="shared" si="5"/>
        <v>97.331524197195847</v>
      </c>
      <c r="AC45" s="38">
        <f>[2]施設資源化量内訳!Y45</f>
        <v>29</v>
      </c>
      <c r="AD45" s="38">
        <f>[2]施設資源化量内訳!AT45</f>
        <v>0</v>
      </c>
      <c r="AE45" s="38">
        <f>[2]施設資源化量内訳!BO45</f>
        <v>0</v>
      </c>
      <c r="AF45" s="38">
        <f>[2]施設資源化量内訳!CJ45</f>
        <v>0</v>
      </c>
      <c r="AG45" s="38">
        <f>[2]施設資源化量内訳!DE45</f>
        <v>0</v>
      </c>
      <c r="AH45" s="38">
        <f>[2]施設資源化量内訳!DZ45</f>
        <v>0</v>
      </c>
      <c r="AI45" s="38">
        <f>[2]施設資源化量内訳!EU45</f>
        <v>120</v>
      </c>
      <c r="AJ45" s="38">
        <f t="shared" si="6"/>
        <v>149</v>
      </c>
      <c r="AK45" s="40">
        <f t="shared" si="7"/>
        <v>19.042010208087948</v>
      </c>
      <c r="AL45" s="40">
        <f>IF((AA45+J45)&lt;&gt;0,([2]資源化量内訳!D45-[2]資源化量内訳!R45-[2]資源化量内訳!T45-[2]資源化量内訳!V45-[2]資源化量内訳!U45)/(AA45+J45)*100,"-")</f>
        <v>18.413820180604635</v>
      </c>
      <c r="AM45" s="38">
        <f>[2]ごみ処理量内訳!AA45</f>
        <v>59</v>
      </c>
      <c r="AN45" s="38">
        <f>[2]ごみ処理量内訳!AB45</f>
        <v>209</v>
      </c>
      <c r="AO45" s="38">
        <f>[2]ごみ処理量内訳!AC45</f>
        <v>0</v>
      </c>
      <c r="AP45" s="38">
        <f t="shared" si="8"/>
        <v>268</v>
      </c>
      <c r="AQ45" s="41" t="s">
        <v>208</v>
      </c>
      <c r="AR45" s="42"/>
    </row>
    <row r="46" spans="1:44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8154</v>
      </c>
      <c r="E46" s="38">
        <v>8154</v>
      </c>
      <c r="F46" s="38">
        <v>0</v>
      </c>
      <c r="G46" s="38">
        <v>103</v>
      </c>
      <c r="H46" s="38">
        <f>SUM([2]ごみ搬入量内訳!E46,+[2]ごみ搬入量内訳!AD46)</f>
        <v>1567</v>
      </c>
      <c r="I46" s="38">
        <f>[2]ごみ搬入量内訳!BC46</f>
        <v>2</v>
      </c>
      <c r="J46" s="38">
        <f>[2]資源化量内訳!BO46</f>
        <v>304</v>
      </c>
      <c r="K46" s="38">
        <f t="shared" si="1"/>
        <v>1873</v>
      </c>
      <c r="L46" s="39">
        <f t="shared" si="2"/>
        <v>629.32387163540204</v>
      </c>
      <c r="M46" s="38">
        <f>IF(D46&lt;&gt;0,([2]ごみ搬入量内訳!BR46+H28実績!J46)/H28実績!D46/365*1000000,"-")</f>
        <v>477.45286790918647</v>
      </c>
      <c r="N46" s="38">
        <f>IF(D46&lt;&gt;0,[2]ごみ搬入量内訳!CM46/H28実績!D46/365*1000000,"-")</f>
        <v>151.87100372621555</v>
      </c>
      <c r="O46" s="38">
        <f>[2]ごみ搬入量内訳!DH46</f>
        <v>0</v>
      </c>
      <c r="P46" s="38">
        <f>[2]ごみ処理量内訳!E46</f>
        <v>1370</v>
      </c>
      <c r="Q46" s="38">
        <f>[2]ごみ処理量内訳!N46</f>
        <v>12</v>
      </c>
      <c r="R46" s="38">
        <f t="shared" si="3"/>
        <v>186</v>
      </c>
      <c r="S46" s="38">
        <f>[2]ごみ処理量内訳!G46</f>
        <v>0</v>
      </c>
      <c r="T46" s="38">
        <f>[2]ごみ処理量内訳!L46</f>
        <v>186</v>
      </c>
      <c r="U46" s="38">
        <f>[2]ごみ処理量内訳!H46</f>
        <v>0</v>
      </c>
      <c r="V46" s="38">
        <f>[2]ごみ処理量内訳!I46</f>
        <v>0</v>
      </c>
      <c r="W46" s="38">
        <f>[2]ごみ処理量内訳!J46</f>
        <v>0</v>
      </c>
      <c r="X46" s="38">
        <f>[2]ごみ処理量内訳!K46</f>
        <v>0</v>
      </c>
      <c r="Y46" s="38">
        <f>[2]ごみ処理量内訳!M46</f>
        <v>0</v>
      </c>
      <c r="Z46" s="38">
        <f>[2]資源化量内訳!Y46</f>
        <v>1</v>
      </c>
      <c r="AA46" s="38">
        <f t="shared" si="4"/>
        <v>1569</v>
      </c>
      <c r="AB46" s="40">
        <f t="shared" si="5"/>
        <v>99.235181644359457</v>
      </c>
      <c r="AC46" s="38">
        <f>[2]施設資源化量内訳!Y46</f>
        <v>22</v>
      </c>
      <c r="AD46" s="38">
        <f>[2]施設資源化量内訳!AT46</f>
        <v>0</v>
      </c>
      <c r="AE46" s="38">
        <f>[2]施設資源化量内訳!BO46</f>
        <v>0</v>
      </c>
      <c r="AF46" s="38">
        <f>[2]施設資源化量内訳!CJ46</f>
        <v>0</v>
      </c>
      <c r="AG46" s="38">
        <f>[2]施設資源化量内訳!DE46</f>
        <v>0</v>
      </c>
      <c r="AH46" s="38">
        <f>[2]施設資源化量内訳!DZ46</f>
        <v>0</v>
      </c>
      <c r="AI46" s="38">
        <f>[2]施設資源化量内訳!EU46</f>
        <v>110</v>
      </c>
      <c r="AJ46" s="38">
        <f t="shared" si="6"/>
        <v>132</v>
      </c>
      <c r="AK46" s="40">
        <f t="shared" si="7"/>
        <v>23.331553657234384</v>
      </c>
      <c r="AL46" s="40">
        <f>IF((AA46+J46)&lt;&gt;0,([2]資源化量内訳!D46-[2]資源化量内訳!R46-[2]資源化量内訳!T46-[2]資源化量内訳!V46-[2]資源化量内訳!U46)/(AA46+J46)*100,"-")</f>
        <v>22.690870261612385</v>
      </c>
      <c r="AM46" s="38">
        <f>[2]ごみ処理量内訳!AA46</f>
        <v>12</v>
      </c>
      <c r="AN46" s="38">
        <f>[2]ごみ処理量内訳!AB46</f>
        <v>148</v>
      </c>
      <c r="AO46" s="38">
        <f>[2]ごみ処理量内訳!AC46</f>
        <v>0</v>
      </c>
      <c r="AP46" s="38">
        <f t="shared" si="8"/>
        <v>160</v>
      </c>
      <c r="AQ46" s="41" t="s">
        <v>209</v>
      </c>
      <c r="AR46" s="42"/>
    </row>
    <row r="47" spans="1:44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2196</v>
      </c>
      <c r="E47" s="38">
        <v>2196</v>
      </c>
      <c r="F47" s="38">
        <v>0</v>
      </c>
      <c r="G47" s="38">
        <v>12</v>
      </c>
      <c r="H47" s="38">
        <f>SUM([2]ごみ搬入量内訳!E47,+[2]ごみ搬入量内訳!AD47)</f>
        <v>298</v>
      </c>
      <c r="I47" s="38">
        <f>[2]ごみ搬入量内訳!BC47</f>
        <v>0</v>
      </c>
      <c r="J47" s="38">
        <f>[2]資源化量内訳!BO47</f>
        <v>121</v>
      </c>
      <c r="K47" s="38">
        <f t="shared" si="1"/>
        <v>419</v>
      </c>
      <c r="L47" s="39">
        <f t="shared" si="2"/>
        <v>522.7437183421913</v>
      </c>
      <c r="M47" s="38">
        <f>IF(D47&lt;&gt;0,([2]ごみ搬入量内訳!BR47+H28実績!J47)/H28実績!D47/365*1000000,"-")</f>
        <v>455.37340619307832</v>
      </c>
      <c r="N47" s="38">
        <f>IF(D47&lt;&gt;0,[2]ごみ搬入量内訳!CM47/H28実績!D47/365*1000000,"-")</f>
        <v>67.370312149112948</v>
      </c>
      <c r="O47" s="38">
        <f>[2]ごみ搬入量内訳!DH47</f>
        <v>0</v>
      </c>
      <c r="P47" s="38">
        <f>[2]ごみ処理量内訳!E47</f>
        <v>235</v>
      </c>
      <c r="Q47" s="38">
        <f>[2]ごみ処理量内訳!N47</f>
        <v>4</v>
      </c>
      <c r="R47" s="38">
        <f t="shared" si="3"/>
        <v>59</v>
      </c>
      <c r="S47" s="38">
        <f>[2]ごみ処理量内訳!G47</f>
        <v>0</v>
      </c>
      <c r="T47" s="38">
        <f>[2]ごみ処理量内訳!L47</f>
        <v>59</v>
      </c>
      <c r="U47" s="38">
        <f>[2]ごみ処理量内訳!H47</f>
        <v>0</v>
      </c>
      <c r="V47" s="38">
        <f>[2]ごみ処理量内訳!I47</f>
        <v>0</v>
      </c>
      <c r="W47" s="38">
        <f>[2]ごみ処理量内訳!J47</f>
        <v>0</v>
      </c>
      <c r="X47" s="38">
        <f>[2]ごみ処理量内訳!K47</f>
        <v>0</v>
      </c>
      <c r="Y47" s="38">
        <f>[2]ごみ処理量内訳!M47</f>
        <v>0</v>
      </c>
      <c r="Z47" s="38">
        <f>[2]資源化量内訳!Y47</f>
        <v>0</v>
      </c>
      <c r="AA47" s="38">
        <f t="shared" si="4"/>
        <v>298</v>
      </c>
      <c r="AB47" s="40">
        <f t="shared" si="5"/>
        <v>98.65771812080537</v>
      </c>
      <c r="AC47" s="38">
        <f>[2]施設資源化量内訳!Y47</f>
        <v>4</v>
      </c>
      <c r="AD47" s="38">
        <f>[2]施設資源化量内訳!AT47</f>
        <v>0</v>
      </c>
      <c r="AE47" s="38">
        <f>[2]施設資源化量内訳!BO47</f>
        <v>0</v>
      </c>
      <c r="AF47" s="38">
        <f>[2]施設資源化量内訳!CJ47</f>
        <v>0</v>
      </c>
      <c r="AG47" s="38">
        <f>[2]施設資源化量内訳!DE47</f>
        <v>0</v>
      </c>
      <c r="AH47" s="38">
        <f>[2]施設資源化量内訳!DZ47</f>
        <v>0</v>
      </c>
      <c r="AI47" s="38">
        <f>[2]施設資源化量内訳!EU47</f>
        <v>39</v>
      </c>
      <c r="AJ47" s="38">
        <f t="shared" si="6"/>
        <v>43</v>
      </c>
      <c r="AK47" s="40">
        <f t="shared" si="7"/>
        <v>39.140811455847256</v>
      </c>
      <c r="AL47" s="40">
        <f>IF((AA47+J47)&lt;&gt;0,([2]資源化量内訳!D47-[2]資源化量内訳!R47-[2]資源化量内訳!T47-[2]資源化量内訳!V47-[2]資源化量内訳!U47)/(AA47+J47)*100,"-")</f>
        <v>38.663484486873507</v>
      </c>
      <c r="AM47" s="38">
        <f>[2]ごみ処理量内訳!AA47</f>
        <v>4</v>
      </c>
      <c r="AN47" s="38">
        <f>[2]ごみ処理量内訳!AB47</f>
        <v>26</v>
      </c>
      <c r="AO47" s="38">
        <f>[2]ごみ処理量内訳!AC47</f>
        <v>0</v>
      </c>
      <c r="AP47" s="38">
        <f t="shared" si="8"/>
        <v>30</v>
      </c>
      <c r="AQ47" s="41" t="s">
        <v>210</v>
      </c>
      <c r="AR47" s="42"/>
    </row>
    <row r="48" spans="1:44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17964</v>
      </c>
      <c r="E48" s="38">
        <v>17964</v>
      </c>
      <c r="F48" s="38">
        <v>0</v>
      </c>
      <c r="G48" s="38">
        <v>422</v>
      </c>
      <c r="H48" s="38">
        <f>SUM([2]ごみ搬入量内訳!E48,+[2]ごみ搬入量内訳!AD48)</f>
        <v>4149</v>
      </c>
      <c r="I48" s="38">
        <f>[2]ごみ搬入量内訳!BC48</f>
        <v>84</v>
      </c>
      <c r="J48" s="38">
        <f>[2]資源化量内訳!BO48</f>
        <v>354</v>
      </c>
      <c r="K48" s="38">
        <f t="shared" si="1"/>
        <v>4587</v>
      </c>
      <c r="L48" s="39">
        <f t="shared" si="2"/>
        <v>699.57266130434391</v>
      </c>
      <c r="M48" s="38">
        <f>IF(D48&lt;&gt;0,([2]ごみ搬入量内訳!BR48+H28実績!J48)/H28実績!D48/365*1000000,"-")</f>
        <v>521.74363948597352</v>
      </c>
      <c r="N48" s="38">
        <f>IF(D48&lt;&gt;0,[2]ごみ搬入量内訳!CM48/H28実績!D48/365*1000000,"-")</f>
        <v>177.82902181837036</v>
      </c>
      <c r="O48" s="38">
        <f>[2]ごみ搬入量内訳!DH48</f>
        <v>0</v>
      </c>
      <c r="P48" s="38">
        <f>[2]ごみ処理量内訳!E48</f>
        <v>3747</v>
      </c>
      <c r="Q48" s="38">
        <f>[2]ごみ処理量内訳!N48</f>
        <v>88</v>
      </c>
      <c r="R48" s="38">
        <f t="shared" si="3"/>
        <v>302</v>
      </c>
      <c r="S48" s="38">
        <f>[2]ごみ処理量内訳!G48</f>
        <v>0</v>
      </c>
      <c r="T48" s="38">
        <f>[2]ごみ処理量内訳!L48</f>
        <v>302</v>
      </c>
      <c r="U48" s="38">
        <f>[2]ごみ処理量内訳!H48</f>
        <v>0</v>
      </c>
      <c r="V48" s="38">
        <f>[2]ごみ処理量内訳!I48</f>
        <v>0</v>
      </c>
      <c r="W48" s="38">
        <f>[2]ごみ処理量内訳!J48</f>
        <v>0</v>
      </c>
      <c r="X48" s="38">
        <f>[2]ごみ処理量内訳!K48</f>
        <v>0</v>
      </c>
      <c r="Y48" s="38">
        <f>[2]ごみ処理量内訳!M48</f>
        <v>0</v>
      </c>
      <c r="Z48" s="38">
        <f>[2]資源化量内訳!Y48</f>
        <v>96</v>
      </c>
      <c r="AA48" s="38">
        <f t="shared" si="4"/>
        <v>4233</v>
      </c>
      <c r="AB48" s="40">
        <f t="shared" si="5"/>
        <v>97.921096149303096</v>
      </c>
      <c r="AC48" s="38">
        <f>[2]施設資源化量内訳!Y48</f>
        <v>69</v>
      </c>
      <c r="AD48" s="38">
        <f>[2]施設資源化量内訳!AT48</f>
        <v>0</v>
      </c>
      <c r="AE48" s="38">
        <f>[2]施設資源化量内訳!BO48</f>
        <v>0</v>
      </c>
      <c r="AF48" s="38">
        <f>[2]施設資源化量内訳!CJ48</f>
        <v>0</v>
      </c>
      <c r="AG48" s="38">
        <f>[2]施設資源化量内訳!DE48</f>
        <v>0</v>
      </c>
      <c r="AH48" s="38">
        <f>[2]施設資源化量内訳!DZ48</f>
        <v>0</v>
      </c>
      <c r="AI48" s="38">
        <f>[2]施設資源化量内訳!EU48</f>
        <v>155</v>
      </c>
      <c r="AJ48" s="38">
        <f t="shared" si="6"/>
        <v>224</v>
      </c>
      <c r="AK48" s="40">
        <f t="shared" si="7"/>
        <v>14.693699585785916</v>
      </c>
      <c r="AL48" s="40">
        <f>IF((AA48+J48)&lt;&gt;0,([2]資源化量内訳!D48-[2]資源化量内訳!R48-[2]資源化量内訳!T48-[2]資源化量内訳!V48-[2]資源化量内訳!U48)/(AA48+J48)*100,"-")</f>
        <v>13.996075866579464</v>
      </c>
      <c r="AM48" s="38">
        <f>[2]ごみ処理量内訳!AA48</f>
        <v>88</v>
      </c>
      <c r="AN48" s="38">
        <f>[2]ごみ処理量内訳!AB48</f>
        <v>390</v>
      </c>
      <c r="AO48" s="38">
        <f>[2]ごみ処理量内訳!AC48</f>
        <v>0</v>
      </c>
      <c r="AP48" s="38">
        <f t="shared" si="8"/>
        <v>478</v>
      </c>
      <c r="AQ48" s="41" t="s">
        <v>211</v>
      </c>
      <c r="AR48" s="42"/>
    </row>
    <row r="49" spans="1:44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1582</v>
      </c>
      <c r="E49" s="38">
        <v>1582</v>
      </c>
      <c r="F49" s="38">
        <v>0</v>
      </c>
      <c r="G49" s="38">
        <v>24</v>
      </c>
      <c r="H49" s="38">
        <f>SUM([2]ごみ搬入量内訳!E49,+[2]ごみ搬入量内訳!AD49)</f>
        <v>436</v>
      </c>
      <c r="I49" s="38">
        <f>[2]ごみ搬入量内訳!BC49</f>
        <v>89</v>
      </c>
      <c r="J49" s="38">
        <f>[2]資源化量内訳!BO49</f>
        <v>42</v>
      </c>
      <c r="K49" s="38">
        <f t="shared" si="1"/>
        <v>567</v>
      </c>
      <c r="L49" s="39">
        <f t="shared" si="2"/>
        <v>981.93720450963747</v>
      </c>
      <c r="M49" s="38">
        <f>IF(D49&lt;&gt;0,([2]ごみ搬入量内訳!BR49+H28実績!J49)/H28実績!D49/365*1000000,"-")</f>
        <v>981.93720450963747</v>
      </c>
      <c r="N49" s="38">
        <f>IF(D49&lt;&gt;0,[2]ごみ搬入量内訳!CM49/H28実績!D49/365*1000000,"-")</f>
        <v>0</v>
      </c>
      <c r="O49" s="38">
        <f>[2]ごみ搬入量内訳!DH49</f>
        <v>0</v>
      </c>
      <c r="P49" s="38">
        <f>[2]ごみ処理量内訳!E49</f>
        <v>381</v>
      </c>
      <c r="Q49" s="38">
        <f>[2]ごみ処理量内訳!N49</f>
        <v>4</v>
      </c>
      <c r="R49" s="38">
        <f t="shared" si="3"/>
        <v>86</v>
      </c>
      <c r="S49" s="38">
        <f>[2]ごみ処理量内訳!G49</f>
        <v>0</v>
      </c>
      <c r="T49" s="38">
        <f>[2]ごみ処理量内訳!L49</f>
        <v>86</v>
      </c>
      <c r="U49" s="38">
        <f>[2]ごみ処理量内訳!H49</f>
        <v>0</v>
      </c>
      <c r="V49" s="38">
        <f>[2]ごみ処理量内訳!I49</f>
        <v>0</v>
      </c>
      <c r="W49" s="38">
        <f>[2]ごみ処理量内訳!J49</f>
        <v>0</v>
      </c>
      <c r="X49" s="38">
        <f>[2]ごみ処理量内訳!K49</f>
        <v>0</v>
      </c>
      <c r="Y49" s="38">
        <f>[2]ごみ処理量内訳!M49</f>
        <v>0</v>
      </c>
      <c r="Z49" s="38">
        <f>[2]資源化量内訳!Y49</f>
        <v>5</v>
      </c>
      <c r="AA49" s="38">
        <f t="shared" si="4"/>
        <v>476</v>
      </c>
      <c r="AB49" s="40">
        <f t="shared" si="5"/>
        <v>99.159663865546221</v>
      </c>
      <c r="AC49" s="38">
        <f>[2]施設資源化量内訳!Y49</f>
        <v>0</v>
      </c>
      <c r="AD49" s="38">
        <f>[2]施設資源化量内訳!AT49</f>
        <v>0</v>
      </c>
      <c r="AE49" s="38">
        <f>[2]施設資源化量内訳!BO49</f>
        <v>0</v>
      </c>
      <c r="AF49" s="38">
        <f>[2]施設資源化量内訳!CJ49</f>
        <v>0</v>
      </c>
      <c r="AG49" s="38">
        <f>[2]施設資源化量内訳!DE49</f>
        <v>0</v>
      </c>
      <c r="AH49" s="38">
        <f>[2]施設資源化量内訳!DZ49</f>
        <v>0</v>
      </c>
      <c r="AI49" s="38">
        <f>[2]施設資源化量内訳!EU49</f>
        <v>86</v>
      </c>
      <c r="AJ49" s="38">
        <f t="shared" si="6"/>
        <v>86</v>
      </c>
      <c r="AK49" s="40">
        <f t="shared" si="7"/>
        <v>25.675675675675674</v>
      </c>
      <c r="AL49" s="40">
        <f>IF((AA49+J49)&lt;&gt;0,([2]資源化量内訳!D49-[2]資源化量内訳!R49-[2]資源化量内訳!T49-[2]資源化量内訳!V49-[2]資源化量内訳!U49)/(AA49+J49)*100,"-")</f>
        <v>25.675675675675674</v>
      </c>
      <c r="AM49" s="38">
        <f>[2]ごみ処理量内訳!AA49</f>
        <v>4</v>
      </c>
      <c r="AN49" s="38">
        <f>[2]ごみ処理量内訳!AB49</f>
        <v>38</v>
      </c>
      <c r="AO49" s="38">
        <f>[2]ごみ処理量内訳!AC49</f>
        <v>0</v>
      </c>
      <c r="AP49" s="38">
        <f t="shared" si="8"/>
        <v>42</v>
      </c>
      <c r="AQ49" s="41" t="s">
        <v>212</v>
      </c>
      <c r="AR49" s="42"/>
    </row>
  </sheetData>
  <mergeCells count="46">
    <mergeCell ref="L2:N2"/>
    <mergeCell ref="E3:E4"/>
    <mergeCell ref="F3:F4"/>
    <mergeCell ref="H3:H4"/>
    <mergeCell ref="I3:I4"/>
    <mergeCell ref="L3:L5"/>
    <mergeCell ref="M3:M5"/>
    <mergeCell ref="N3:N5"/>
    <mergeCell ref="A2:A6"/>
    <mergeCell ref="B2:B6"/>
    <mergeCell ref="C2:C6"/>
    <mergeCell ref="D2:E2"/>
    <mergeCell ref="H2:K2"/>
    <mergeCell ref="J3:J4"/>
    <mergeCell ref="K3:K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/>
  <headerFooter alignWithMargins="0">
    <oddHeader>&amp;Lごみ処理の概要（平成28年度実績）</oddHeader>
  </headerFooter>
  <colBreaks count="2" manualBreakCount="2">
    <brk id="15" min="1" max="48" man="1"/>
    <brk id="28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44" width="9" style="7"/>
    <col min="45" max="16384" width="9" style="3"/>
  </cols>
  <sheetData>
    <row r="1" spans="1:44" ht="16.2" x14ac:dyDescent="0.2">
      <c r="A1" s="1" t="s">
        <v>135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4" s="15" customFormat="1" ht="25.5" customHeight="1" x14ac:dyDescent="0.15">
      <c r="A2" s="123" t="s">
        <v>1</v>
      </c>
      <c r="B2" s="123" t="s">
        <v>2</v>
      </c>
      <c r="C2" s="126" t="s">
        <v>3</v>
      </c>
      <c r="D2" s="131" t="s">
        <v>4</v>
      </c>
      <c r="E2" s="134"/>
      <c r="F2" s="8"/>
      <c r="G2" s="9" t="s">
        <v>5</v>
      </c>
      <c r="H2" s="131" t="s">
        <v>6</v>
      </c>
      <c r="I2" s="134"/>
      <c r="J2" s="134"/>
      <c r="K2" s="140"/>
      <c r="L2" s="141" t="s">
        <v>7</v>
      </c>
      <c r="M2" s="142"/>
      <c r="N2" s="143"/>
      <c r="O2" s="123" t="s">
        <v>8</v>
      </c>
      <c r="P2" s="10" t="s">
        <v>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29" t="s">
        <v>10</v>
      </c>
      <c r="AC2" s="131" t="s">
        <v>11</v>
      </c>
      <c r="AD2" s="134"/>
      <c r="AE2" s="134"/>
      <c r="AF2" s="134"/>
      <c r="AG2" s="134"/>
      <c r="AH2" s="134"/>
      <c r="AI2" s="134"/>
      <c r="AJ2" s="135"/>
      <c r="AK2" s="129" t="s">
        <v>12</v>
      </c>
      <c r="AL2" s="129" t="s">
        <v>13</v>
      </c>
      <c r="AM2" s="131" t="s">
        <v>14</v>
      </c>
      <c r="AN2" s="132"/>
      <c r="AO2" s="132"/>
      <c r="AP2" s="133"/>
      <c r="AQ2" s="14"/>
      <c r="AR2" s="14"/>
    </row>
    <row r="3" spans="1:44" s="15" customFormat="1" ht="22.5" customHeight="1" x14ac:dyDescent="0.2">
      <c r="A3" s="124"/>
      <c r="B3" s="124"/>
      <c r="C3" s="128"/>
      <c r="D3" s="16"/>
      <c r="E3" s="126" t="s">
        <v>15</v>
      </c>
      <c r="F3" s="123" t="s">
        <v>16</v>
      </c>
      <c r="G3" s="17"/>
      <c r="H3" s="126" t="s">
        <v>17</v>
      </c>
      <c r="I3" s="126" t="s">
        <v>18</v>
      </c>
      <c r="J3" s="123" t="s">
        <v>19</v>
      </c>
      <c r="K3" s="125" t="s">
        <v>20</v>
      </c>
      <c r="L3" s="144" t="s">
        <v>132</v>
      </c>
      <c r="M3" s="144" t="s">
        <v>133</v>
      </c>
      <c r="N3" s="144" t="s">
        <v>134</v>
      </c>
      <c r="O3" s="124"/>
      <c r="P3" s="126" t="s">
        <v>24</v>
      </c>
      <c r="Q3" s="126" t="s">
        <v>25</v>
      </c>
      <c r="R3" s="136" t="s">
        <v>26</v>
      </c>
      <c r="S3" s="137"/>
      <c r="T3" s="137"/>
      <c r="U3" s="137"/>
      <c r="V3" s="137"/>
      <c r="W3" s="137"/>
      <c r="X3" s="137"/>
      <c r="Y3" s="138"/>
      <c r="Z3" s="126" t="s">
        <v>27</v>
      </c>
      <c r="AA3" s="125" t="s">
        <v>20</v>
      </c>
      <c r="AB3" s="130"/>
      <c r="AC3" s="126" t="s">
        <v>28</v>
      </c>
      <c r="AD3" s="126" t="s">
        <v>29</v>
      </c>
      <c r="AE3" s="123" t="s">
        <v>30</v>
      </c>
      <c r="AF3" s="123" t="s">
        <v>31</v>
      </c>
      <c r="AG3" s="123" t="s">
        <v>32</v>
      </c>
      <c r="AH3" s="123" t="s">
        <v>33</v>
      </c>
      <c r="AI3" s="123" t="s">
        <v>34</v>
      </c>
      <c r="AJ3" s="125" t="s">
        <v>20</v>
      </c>
      <c r="AK3" s="130"/>
      <c r="AL3" s="130"/>
      <c r="AM3" s="126" t="s">
        <v>25</v>
      </c>
      <c r="AN3" s="126" t="s">
        <v>35</v>
      </c>
      <c r="AO3" s="126" t="s">
        <v>36</v>
      </c>
      <c r="AP3" s="125" t="s">
        <v>20</v>
      </c>
      <c r="AQ3" s="14"/>
      <c r="AR3" s="14"/>
    </row>
    <row r="4" spans="1:44" s="15" customFormat="1" ht="25.5" customHeight="1" x14ac:dyDescent="0.2">
      <c r="A4" s="124"/>
      <c r="B4" s="124"/>
      <c r="C4" s="128"/>
      <c r="D4" s="16"/>
      <c r="E4" s="124"/>
      <c r="F4" s="128"/>
      <c r="G4" s="19"/>
      <c r="H4" s="124"/>
      <c r="I4" s="124"/>
      <c r="J4" s="124"/>
      <c r="K4" s="125"/>
      <c r="L4" s="125"/>
      <c r="M4" s="125"/>
      <c r="N4" s="125"/>
      <c r="O4" s="124"/>
      <c r="P4" s="127"/>
      <c r="Q4" s="127"/>
      <c r="R4" s="125" t="s">
        <v>20</v>
      </c>
      <c r="S4" s="126" t="s">
        <v>29</v>
      </c>
      <c r="T4" s="123" t="s">
        <v>37</v>
      </c>
      <c r="U4" s="123" t="s">
        <v>30</v>
      </c>
      <c r="V4" s="123" t="s">
        <v>31</v>
      </c>
      <c r="W4" s="123" t="s">
        <v>32</v>
      </c>
      <c r="X4" s="123" t="s">
        <v>38</v>
      </c>
      <c r="Y4" s="126" t="s">
        <v>39</v>
      </c>
      <c r="Z4" s="139"/>
      <c r="AA4" s="125"/>
      <c r="AB4" s="130"/>
      <c r="AC4" s="127"/>
      <c r="AD4" s="127"/>
      <c r="AE4" s="127"/>
      <c r="AF4" s="128"/>
      <c r="AG4" s="128"/>
      <c r="AH4" s="127"/>
      <c r="AI4" s="127"/>
      <c r="AJ4" s="125"/>
      <c r="AK4" s="130"/>
      <c r="AL4" s="130"/>
      <c r="AM4" s="127"/>
      <c r="AN4" s="127"/>
      <c r="AO4" s="127"/>
      <c r="AP4" s="125"/>
      <c r="AQ4" s="14"/>
      <c r="AR4" s="14"/>
    </row>
    <row r="5" spans="1:44" s="23" customFormat="1" ht="60" customHeight="1" x14ac:dyDescent="0.2">
      <c r="A5" s="124"/>
      <c r="B5" s="124"/>
      <c r="C5" s="128"/>
      <c r="D5" s="20"/>
      <c r="E5" s="21"/>
      <c r="F5" s="21"/>
      <c r="G5" s="21"/>
      <c r="H5" s="21"/>
      <c r="I5" s="21"/>
      <c r="J5" s="21"/>
      <c r="K5" s="20"/>
      <c r="L5" s="125"/>
      <c r="M5" s="125"/>
      <c r="N5" s="125"/>
      <c r="O5" s="21"/>
      <c r="P5" s="21"/>
      <c r="Q5" s="21"/>
      <c r="R5" s="125"/>
      <c r="S5" s="128"/>
      <c r="T5" s="124"/>
      <c r="U5" s="124"/>
      <c r="V5" s="124"/>
      <c r="W5" s="124"/>
      <c r="X5" s="124"/>
      <c r="Y5" s="128"/>
      <c r="Z5" s="20"/>
      <c r="AA5" s="20"/>
      <c r="AB5" s="130"/>
      <c r="AC5" s="21"/>
      <c r="AD5" s="21"/>
      <c r="AE5" s="21"/>
      <c r="AF5" s="21"/>
      <c r="AG5" s="21"/>
      <c r="AH5" s="21"/>
      <c r="AI5" s="21"/>
      <c r="AJ5" s="20"/>
      <c r="AK5" s="130"/>
      <c r="AL5" s="130"/>
      <c r="AM5" s="21"/>
      <c r="AN5" s="21"/>
      <c r="AO5" s="21"/>
      <c r="AP5" s="20"/>
      <c r="AQ5" s="22"/>
      <c r="AR5" s="22"/>
    </row>
    <row r="6" spans="1:44" s="28" customFormat="1" ht="13.5" customHeight="1" x14ac:dyDescent="0.2">
      <c r="A6" s="124"/>
      <c r="B6" s="124"/>
      <c r="C6" s="128"/>
      <c r="D6" s="24" t="s">
        <v>40</v>
      </c>
      <c r="E6" s="24" t="s">
        <v>40</v>
      </c>
      <c r="F6" s="24" t="s">
        <v>40</v>
      </c>
      <c r="G6" s="24" t="s">
        <v>40</v>
      </c>
      <c r="H6" s="25" t="s">
        <v>41</v>
      </c>
      <c r="I6" s="25" t="s">
        <v>41</v>
      </c>
      <c r="J6" s="25" t="s">
        <v>41</v>
      </c>
      <c r="K6" s="25" t="s">
        <v>41</v>
      </c>
      <c r="L6" s="26" t="s">
        <v>42</v>
      </c>
      <c r="M6" s="26" t="s">
        <v>42</v>
      </c>
      <c r="N6" s="26" t="s">
        <v>42</v>
      </c>
      <c r="O6" s="25" t="s">
        <v>41</v>
      </c>
      <c r="P6" s="25" t="s">
        <v>41</v>
      </c>
      <c r="Q6" s="25" t="s">
        <v>41</v>
      </c>
      <c r="R6" s="25" t="s">
        <v>41</v>
      </c>
      <c r="S6" s="25" t="s">
        <v>41</v>
      </c>
      <c r="T6" s="25" t="s">
        <v>41</v>
      </c>
      <c r="U6" s="25" t="s">
        <v>41</v>
      </c>
      <c r="V6" s="25" t="s">
        <v>41</v>
      </c>
      <c r="W6" s="25" t="s">
        <v>41</v>
      </c>
      <c r="X6" s="25" t="s">
        <v>41</v>
      </c>
      <c r="Y6" s="25" t="s">
        <v>41</v>
      </c>
      <c r="Z6" s="25" t="s">
        <v>41</v>
      </c>
      <c r="AA6" s="25" t="s">
        <v>41</v>
      </c>
      <c r="AB6" s="25" t="s">
        <v>43</v>
      </c>
      <c r="AC6" s="25" t="s">
        <v>41</v>
      </c>
      <c r="AD6" s="25" t="s">
        <v>41</v>
      </c>
      <c r="AE6" s="25" t="s">
        <v>41</v>
      </c>
      <c r="AF6" s="25" t="s">
        <v>41</v>
      </c>
      <c r="AG6" s="25" t="s">
        <v>41</v>
      </c>
      <c r="AH6" s="25" t="s">
        <v>41</v>
      </c>
      <c r="AI6" s="25" t="s">
        <v>41</v>
      </c>
      <c r="AJ6" s="25" t="s">
        <v>41</v>
      </c>
      <c r="AK6" s="25" t="s">
        <v>43</v>
      </c>
      <c r="AL6" s="25" t="s">
        <v>43</v>
      </c>
      <c r="AM6" s="25" t="s">
        <v>41</v>
      </c>
      <c r="AN6" s="25" t="s">
        <v>41</v>
      </c>
      <c r="AO6" s="25" t="s">
        <v>41</v>
      </c>
      <c r="AP6" s="25" t="s">
        <v>41</v>
      </c>
      <c r="AQ6" s="27"/>
      <c r="AR6" s="27"/>
    </row>
    <row r="7" spans="1:44" s="35" customFormat="1" ht="13.5" customHeight="1" x14ac:dyDescent="0.2">
      <c r="A7" s="29" t="s">
        <v>44</v>
      </c>
      <c r="B7" s="30" t="s">
        <v>45</v>
      </c>
      <c r="C7" s="31" t="s">
        <v>20</v>
      </c>
      <c r="D7" s="32">
        <f t="shared" ref="D7:D49" si="0">+E7+F7</f>
        <v>2010698</v>
      </c>
      <c r="E7" s="32">
        <f>SUM(E$8:E$49)</f>
        <v>2010698</v>
      </c>
      <c r="F7" s="32">
        <f>SUM(F$8:F$49)</f>
        <v>0</v>
      </c>
      <c r="G7" s="32">
        <f>SUM(G$8:G$49)</f>
        <v>48365</v>
      </c>
      <c r="H7" s="32">
        <f>SUM([3]ごみ搬入量内訳!E7,+[3]ごみ搬入量内訳!AD7)</f>
        <v>549552</v>
      </c>
      <c r="I7" s="32">
        <f>[3]ごみ搬入量内訳!BC7</f>
        <v>64699</v>
      </c>
      <c r="J7" s="32">
        <f>[4]資源化量内訳!BO7</f>
        <v>40042</v>
      </c>
      <c r="K7" s="32">
        <f t="shared" ref="K7:K49" si="1">SUM(H7:J7)</f>
        <v>654293</v>
      </c>
      <c r="L7" s="32">
        <f t="shared" ref="L7:L49" si="2">IF(D7&lt;&gt;0,K7/D7/365*1000000,"-")</f>
        <v>891.52302416565578</v>
      </c>
      <c r="M7" s="32">
        <f>IF(D7&lt;&gt;0,([3]ごみ搬入量内訳!BR7+H29実績!J7)/H29実績!D7/365*1000000,"-")</f>
        <v>631.5724041417526</v>
      </c>
      <c r="N7" s="32">
        <f>IF(D7&lt;&gt;0,[3]ごみ搬入量内訳!CM7/H29実績!D7/365*1000000,"-")</f>
        <v>259.95062002390313</v>
      </c>
      <c r="O7" s="32">
        <f>[3]ごみ搬入量内訳!DH7</f>
        <v>1149</v>
      </c>
      <c r="P7" s="32">
        <f>[4]ごみ処理量内訳!E7</f>
        <v>515953</v>
      </c>
      <c r="Q7" s="32">
        <f>[4]ごみ処理量内訳!N7</f>
        <v>8635</v>
      </c>
      <c r="R7" s="32">
        <f t="shared" ref="R7:R49" si="3">SUM(S7:Y7)</f>
        <v>72210</v>
      </c>
      <c r="S7" s="32">
        <f>[4]ごみ処理量内訳!G7</f>
        <v>24020</v>
      </c>
      <c r="T7" s="32">
        <f>[4]ごみ処理量内訳!L7</f>
        <v>31634</v>
      </c>
      <c r="U7" s="32">
        <f>[4]ごみ処理量内訳!H7</f>
        <v>280</v>
      </c>
      <c r="V7" s="32">
        <f>[4]ごみ処理量内訳!I7</f>
        <v>0</v>
      </c>
      <c r="W7" s="32">
        <f>[4]ごみ処理量内訳!J7</f>
        <v>0</v>
      </c>
      <c r="X7" s="32">
        <f>[4]ごみ処理量内訳!K7</f>
        <v>15653</v>
      </c>
      <c r="Y7" s="32">
        <f>[4]ごみ処理量内訳!M7</f>
        <v>623</v>
      </c>
      <c r="Z7" s="32">
        <f>[4]資源化量内訳!Y7</f>
        <v>18592</v>
      </c>
      <c r="AA7" s="32">
        <f t="shared" ref="AA7:AA49" si="4">SUM(P7,Q7,R7,Z7)</f>
        <v>615390</v>
      </c>
      <c r="AB7" s="33">
        <f t="shared" ref="AB7:AB49" si="5">IF(AA7&lt;&gt;0,(Z7+P7+R7)/AA7*100,"-")</f>
        <v>98.596824777783198</v>
      </c>
      <c r="AC7" s="32">
        <f>[4]施設資源化量内訳!Y7</f>
        <v>23228</v>
      </c>
      <c r="AD7" s="32">
        <f>[4]施設資源化量内訳!AT7</f>
        <v>4337</v>
      </c>
      <c r="AE7" s="32">
        <f>[4]施設資源化量内訳!BO7</f>
        <v>173</v>
      </c>
      <c r="AF7" s="32">
        <f>[4]施設資源化量内訳!CJ7</f>
        <v>0</v>
      </c>
      <c r="AG7" s="32">
        <f>[4]施設資源化量内訳!DE7</f>
        <v>0</v>
      </c>
      <c r="AH7" s="32">
        <f>[4]施設資源化量内訳!DZ7</f>
        <v>10735</v>
      </c>
      <c r="AI7" s="32">
        <f>[4]施設資源化量内訳!EU7</f>
        <v>24790</v>
      </c>
      <c r="AJ7" s="32">
        <f t="shared" ref="AJ7:AJ49" si="6">SUM(AC7:AI7)</f>
        <v>63263</v>
      </c>
      <c r="AK7" s="33">
        <f t="shared" ref="AK7:AK49" si="7">IF((AA7+J7)&lt;&gt;0,(Z7+AJ7+J7)/(AA7+J7)*100,"-")</f>
        <v>18.597962870290129</v>
      </c>
      <c r="AL7" s="33">
        <f>IF((AA7+J7)&lt;&gt;0,([4]資源化量内訳!D7-[4]資源化量内訳!R7-[4]資源化量内訳!T7-[4]資源化量内訳!V7-[4]資源化量内訳!U7)/(AA7+J7)*100,"-")</f>
        <v>17.07698128867678</v>
      </c>
      <c r="AM7" s="32">
        <f>[4]ごみ処理量内訳!AA7</f>
        <v>8635</v>
      </c>
      <c r="AN7" s="32">
        <f>[4]ごみ処理量内訳!AB7</f>
        <v>37755</v>
      </c>
      <c r="AO7" s="32">
        <f>[4]ごみ処理量内訳!AC7</f>
        <v>3450</v>
      </c>
      <c r="AP7" s="32">
        <f t="shared" ref="AP7:AP49" si="8">SUM(AM7:AO7)</f>
        <v>49840</v>
      </c>
      <c r="AQ7" s="34"/>
      <c r="AR7" s="34"/>
    </row>
    <row r="8" spans="1:44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404233</v>
      </c>
      <c r="E8" s="38">
        <v>404233</v>
      </c>
      <c r="F8" s="38">
        <v>0</v>
      </c>
      <c r="G8" s="38">
        <v>9009</v>
      </c>
      <c r="H8" s="38">
        <f>SUM([3]ごみ搬入量内訳!E8,+[3]ごみ搬入量内訳!AD8)</f>
        <v>127769</v>
      </c>
      <c r="I8" s="38">
        <f>[3]ごみ搬入量内訳!BC8</f>
        <v>6652</v>
      </c>
      <c r="J8" s="38">
        <f>[4]資源化量内訳!BO8</f>
        <v>7207</v>
      </c>
      <c r="K8" s="38">
        <f t="shared" si="1"/>
        <v>141628</v>
      </c>
      <c r="L8" s="39">
        <f t="shared" si="2"/>
        <v>959.89668782167507</v>
      </c>
      <c r="M8" s="38">
        <f>IF(D8&lt;&gt;0,([3]ごみ搬入量内訳!BR8+H29実績!J8)/H29実績!D8/365*1000000,"-")</f>
        <v>664.11582984708161</v>
      </c>
      <c r="N8" s="38">
        <f>IF(D8&lt;&gt;0,[3]ごみ搬入量内訳!CM8/H29実績!D8/365*1000000,"-")</f>
        <v>295.78085797459346</v>
      </c>
      <c r="O8" s="38">
        <f>[3]ごみ搬入量内訳!DH8</f>
        <v>0</v>
      </c>
      <c r="P8" s="38">
        <f>[4]ごみ処理量内訳!E8</f>
        <v>118044</v>
      </c>
      <c r="Q8" s="38">
        <f>[4]ごみ処理量内訳!N8</f>
        <v>0</v>
      </c>
      <c r="R8" s="38">
        <f t="shared" si="3"/>
        <v>12205</v>
      </c>
      <c r="S8" s="38">
        <f>[4]ごみ処理量内訳!G8</f>
        <v>6739</v>
      </c>
      <c r="T8" s="38">
        <f>[4]ごみ処理量内訳!L8</f>
        <v>5466</v>
      </c>
      <c r="U8" s="38">
        <f>[4]ごみ処理量内訳!H8</f>
        <v>0</v>
      </c>
      <c r="V8" s="38">
        <f>[4]ごみ処理量内訳!I8</f>
        <v>0</v>
      </c>
      <c r="W8" s="38">
        <f>[4]ごみ処理量内訳!J8</f>
        <v>0</v>
      </c>
      <c r="X8" s="38">
        <f>[4]ごみ処理量内訳!K8</f>
        <v>0</v>
      </c>
      <c r="Y8" s="38">
        <f>[4]ごみ処理量内訳!M8</f>
        <v>0</v>
      </c>
      <c r="Z8" s="38">
        <f>[4]資源化量内訳!Y8</f>
        <v>4038</v>
      </c>
      <c r="AA8" s="38">
        <f t="shared" si="4"/>
        <v>134287</v>
      </c>
      <c r="AB8" s="40">
        <f t="shared" si="5"/>
        <v>100</v>
      </c>
      <c r="AC8" s="38">
        <f>[4]施設資源化量内訳!Y8</f>
        <v>534</v>
      </c>
      <c r="AD8" s="38">
        <f>[4]施設資源化量内訳!AT8</f>
        <v>1031</v>
      </c>
      <c r="AE8" s="38">
        <f>[4]施設資源化量内訳!BO8</f>
        <v>0</v>
      </c>
      <c r="AF8" s="38">
        <f>[4]施設資源化量内訳!CJ8</f>
        <v>0</v>
      </c>
      <c r="AG8" s="38">
        <f>[4]施設資源化量内訳!DE8</f>
        <v>0</v>
      </c>
      <c r="AH8" s="38">
        <f>[4]施設資源化量内訳!DZ8</f>
        <v>0</v>
      </c>
      <c r="AI8" s="38">
        <f>[4]施設資源化量内訳!EU8</f>
        <v>4746</v>
      </c>
      <c r="AJ8" s="38">
        <f t="shared" si="6"/>
        <v>6311</v>
      </c>
      <c r="AK8" s="40">
        <f t="shared" si="7"/>
        <v>12.407593254837661</v>
      </c>
      <c r="AL8" s="40">
        <f>IF((AA8+J8)&lt;&gt;0,([4]資源化量内訳!D8-[4]資源化量内訳!R8-[4]資源化量内訳!T8-[4]資源化量内訳!V8-[4]資源化量内訳!U8)/(AA8+J8)*100,"-")</f>
        <v>12.407593254837661</v>
      </c>
      <c r="AM8" s="38">
        <f>[4]ごみ処理量内訳!AA8</f>
        <v>0</v>
      </c>
      <c r="AN8" s="38">
        <f>[4]ごみ処理量内訳!AB8</f>
        <v>14894</v>
      </c>
      <c r="AO8" s="38">
        <f>[4]ごみ処理量内訳!AC8</f>
        <v>0</v>
      </c>
      <c r="AP8" s="38">
        <f t="shared" si="8"/>
        <v>14894</v>
      </c>
      <c r="AQ8" s="41" t="s">
        <v>136</v>
      </c>
      <c r="AR8" s="42"/>
    </row>
    <row r="9" spans="1:44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159595</v>
      </c>
      <c r="E9" s="38">
        <v>159595</v>
      </c>
      <c r="F9" s="38">
        <v>0</v>
      </c>
      <c r="G9" s="38">
        <v>4615</v>
      </c>
      <c r="H9" s="38">
        <f>SUM([3]ごみ搬入量内訳!E9,+[3]ごみ搬入量内訳!AD9)</f>
        <v>43231</v>
      </c>
      <c r="I9" s="38">
        <f>[3]ごみ搬入量内訳!BC9</f>
        <v>6490</v>
      </c>
      <c r="J9" s="38">
        <f>[4]資源化量内訳!BO9</f>
        <v>3555</v>
      </c>
      <c r="K9" s="38">
        <f t="shared" si="1"/>
        <v>53276</v>
      </c>
      <c r="L9" s="39">
        <f t="shared" si="2"/>
        <v>914.57529268220458</v>
      </c>
      <c r="M9" s="38">
        <f>IF(D9&lt;&gt;0,([3]ごみ搬入量内訳!BR9+H29実績!J9)/H29実績!D9/365*1000000,"-")</f>
        <v>582.21002048421371</v>
      </c>
      <c r="N9" s="38">
        <f>IF(D9&lt;&gt;0,[3]ごみ搬入量内訳!CM9/H29実績!D9/365*1000000,"-")</f>
        <v>332.36527219799086</v>
      </c>
      <c r="O9" s="38">
        <f>[3]ごみ搬入量内訳!DH9</f>
        <v>0</v>
      </c>
      <c r="P9" s="38">
        <f>[4]ごみ処理量内訳!E9</f>
        <v>43610</v>
      </c>
      <c r="Q9" s="38">
        <f>[4]ごみ処理量内訳!N9</f>
        <v>1493</v>
      </c>
      <c r="R9" s="38">
        <f t="shared" si="3"/>
        <v>2949</v>
      </c>
      <c r="S9" s="38">
        <f>[4]ごみ処理量内訳!G9</f>
        <v>2469</v>
      </c>
      <c r="T9" s="38">
        <f>[4]ごみ処理量内訳!L9</f>
        <v>453</v>
      </c>
      <c r="U9" s="38">
        <f>[4]ごみ処理量内訳!H9</f>
        <v>15</v>
      </c>
      <c r="V9" s="38">
        <f>[4]ごみ処理量内訳!I9</f>
        <v>0</v>
      </c>
      <c r="W9" s="38">
        <f>[4]ごみ処理量内訳!J9</f>
        <v>0</v>
      </c>
      <c r="X9" s="38">
        <f>[4]ごみ処理量内訳!K9</f>
        <v>12</v>
      </c>
      <c r="Y9" s="38">
        <f>[4]ごみ処理量内訳!M9</f>
        <v>0</v>
      </c>
      <c r="Z9" s="38">
        <f>[4]資源化量内訳!Y9</f>
        <v>1669</v>
      </c>
      <c r="AA9" s="38">
        <f t="shared" si="4"/>
        <v>49721</v>
      </c>
      <c r="AB9" s="40">
        <f t="shared" si="5"/>
        <v>96.997244625007539</v>
      </c>
      <c r="AC9" s="38">
        <f>[4]施設資源化量内訳!Y9</f>
        <v>4541</v>
      </c>
      <c r="AD9" s="38">
        <f>[4]施設資源化量内訳!AT9</f>
        <v>583</v>
      </c>
      <c r="AE9" s="38">
        <f>[4]施設資源化量内訳!BO9</f>
        <v>3</v>
      </c>
      <c r="AF9" s="38">
        <f>[4]施設資源化量内訳!CJ9</f>
        <v>0</v>
      </c>
      <c r="AG9" s="38">
        <f>[4]施設資源化量内訳!DE9</f>
        <v>0</v>
      </c>
      <c r="AH9" s="38">
        <f>[4]施設資源化量内訳!DZ9</f>
        <v>12</v>
      </c>
      <c r="AI9" s="38">
        <f>[4]施設資源化量内訳!EU9</f>
        <v>453</v>
      </c>
      <c r="AJ9" s="38">
        <f t="shared" si="6"/>
        <v>5592</v>
      </c>
      <c r="AK9" s="40">
        <f t="shared" si="7"/>
        <v>20.301824461295894</v>
      </c>
      <c r="AL9" s="40">
        <f>IF((AA9+J9)&lt;&gt;0,([4]資源化量内訳!D9-[4]資源化量内訳!R9-[4]資源化量内訳!T9-[4]資源化量内訳!V9-[4]資源化量内訳!U9)/(AA9+J9)*100,"-")</f>
        <v>20.301824461295894</v>
      </c>
      <c r="AM9" s="38">
        <f>[4]ごみ処理量内訳!AA9</f>
        <v>1493</v>
      </c>
      <c r="AN9" s="38">
        <f>[4]ごみ処理量内訳!AB9</f>
        <v>403</v>
      </c>
      <c r="AO9" s="38">
        <f>[4]ごみ処理量内訳!AC9</f>
        <v>141</v>
      </c>
      <c r="AP9" s="38">
        <f t="shared" si="8"/>
        <v>2037</v>
      </c>
      <c r="AQ9" s="41" t="s">
        <v>137</v>
      </c>
      <c r="AR9" s="42"/>
    </row>
    <row r="10" spans="1:44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87635</v>
      </c>
      <c r="E10" s="38">
        <v>87635</v>
      </c>
      <c r="F10" s="38">
        <v>0</v>
      </c>
      <c r="G10" s="38">
        <v>614</v>
      </c>
      <c r="H10" s="38">
        <f>SUM([3]ごみ搬入量内訳!E10,+[3]ごみ搬入量内訳!AD10)</f>
        <v>26570</v>
      </c>
      <c r="I10" s="38">
        <f>[3]ごみ搬入量内訳!BC10</f>
        <v>3796</v>
      </c>
      <c r="J10" s="38">
        <f>[4]資源化量内訳!BO10</f>
        <v>1459</v>
      </c>
      <c r="K10" s="38">
        <f t="shared" si="1"/>
        <v>31825</v>
      </c>
      <c r="L10" s="39">
        <f t="shared" si="2"/>
        <v>994.9424410557175</v>
      </c>
      <c r="M10" s="38">
        <f>IF(D10&lt;&gt;0,([3]ごみ搬入量内訳!BR10+H29実績!J10)/H29実績!D10/365*1000000,"-")</f>
        <v>692.09853134615787</v>
      </c>
      <c r="N10" s="38">
        <f>IF(D10&lt;&gt;0,[3]ごみ搬入量内訳!CM10/H29実績!D10/365*1000000,"-")</f>
        <v>302.84390970955963</v>
      </c>
      <c r="O10" s="38">
        <f>[3]ごみ搬入量内訳!DH10</f>
        <v>0</v>
      </c>
      <c r="P10" s="38">
        <f>[4]ごみ処理量内訳!E10</f>
        <v>22861</v>
      </c>
      <c r="Q10" s="38">
        <f>[4]ごみ処理量内訳!N10</f>
        <v>0</v>
      </c>
      <c r="R10" s="38">
        <f t="shared" si="3"/>
        <v>6539</v>
      </c>
      <c r="S10" s="38">
        <f>[4]ごみ処理量内訳!G10</f>
        <v>0</v>
      </c>
      <c r="T10" s="38">
        <f>[4]ごみ処理量内訳!L10</f>
        <v>6539</v>
      </c>
      <c r="U10" s="38">
        <f>[4]ごみ処理量内訳!H10</f>
        <v>0</v>
      </c>
      <c r="V10" s="38">
        <f>[4]ごみ処理量内訳!I10</f>
        <v>0</v>
      </c>
      <c r="W10" s="38">
        <f>[4]ごみ処理量内訳!J10</f>
        <v>0</v>
      </c>
      <c r="X10" s="38">
        <f>[4]ごみ処理量内訳!K10</f>
        <v>0</v>
      </c>
      <c r="Y10" s="38">
        <f>[4]ごみ処理量内訳!M10</f>
        <v>0</v>
      </c>
      <c r="Z10" s="38">
        <f>[4]資源化量内訳!Y10</f>
        <v>966</v>
      </c>
      <c r="AA10" s="38">
        <f t="shared" si="4"/>
        <v>30366</v>
      </c>
      <c r="AB10" s="40">
        <f t="shared" si="5"/>
        <v>100</v>
      </c>
      <c r="AC10" s="38">
        <f>[4]施設資源化量内訳!Y10</f>
        <v>0</v>
      </c>
      <c r="AD10" s="38">
        <f>[4]施設資源化量内訳!AT10</f>
        <v>0</v>
      </c>
      <c r="AE10" s="38">
        <f>[4]施設資源化量内訳!BO10</f>
        <v>0</v>
      </c>
      <c r="AF10" s="38">
        <f>[4]施設資源化量内訳!CJ10</f>
        <v>0</v>
      </c>
      <c r="AG10" s="38">
        <f>[4]施設資源化量内訳!DE10</f>
        <v>0</v>
      </c>
      <c r="AH10" s="38">
        <f>[4]施設資源化量内訳!DZ10</f>
        <v>0</v>
      </c>
      <c r="AI10" s="38">
        <f>[4]施設資源化量内訳!EU10</f>
        <v>3102</v>
      </c>
      <c r="AJ10" s="38">
        <f t="shared" si="6"/>
        <v>3102</v>
      </c>
      <c r="AK10" s="40">
        <f t="shared" si="7"/>
        <v>17.366849960722703</v>
      </c>
      <c r="AL10" s="40">
        <f>IF((AA10+J10)&lt;&gt;0,([4]資源化量内訳!D10-[4]資源化量内訳!R10-[4]資源化量内訳!T10-[4]資源化量内訳!V10-[4]資源化量内訳!U10)/(AA10+J10)*100,"-")</f>
        <v>17.366849960722703</v>
      </c>
      <c r="AM10" s="38">
        <f>[4]ごみ処理量内訳!AA10</f>
        <v>0</v>
      </c>
      <c r="AN10" s="38">
        <f>[4]ごみ処理量内訳!AB10</f>
        <v>2111</v>
      </c>
      <c r="AO10" s="38">
        <f>[4]ごみ処理量内訳!AC10</f>
        <v>2105</v>
      </c>
      <c r="AP10" s="38">
        <f t="shared" si="8"/>
        <v>4216</v>
      </c>
      <c r="AQ10" s="41" t="s">
        <v>138</v>
      </c>
      <c r="AR10" s="42"/>
    </row>
    <row r="11" spans="1:44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109014</v>
      </c>
      <c r="E11" s="38">
        <v>109014</v>
      </c>
      <c r="F11" s="38">
        <v>0</v>
      </c>
      <c r="G11" s="38">
        <v>1629</v>
      </c>
      <c r="H11" s="38">
        <f>SUM([3]ごみ搬入量内訳!E11,+[3]ごみ搬入量内訳!AD11)</f>
        <v>28864</v>
      </c>
      <c r="I11" s="38">
        <f>[3]ごみ搬入量内訳!BC11</f>
        <v>8084</v>
      </c>
      <c r="J11" s="38">
        <f>[4]資源化量内訳!BO11</f>
        <v>2095</v>
      </c>
      <c r="K11" s="38">
        <f t="shared" si="1"/>
        <v>39043</v>
      </c>
      <c r="L11" s="39">
        <f t="shared" si="2"/>
        <v>981.22372619728878</v>
      </c>
      <c r="M11" s="38">
        <f>IF(D11&lt;&gt;0,([3]ごみ搬入量内訳!BR11+H29実績!J11)/H29実績!D11/365*1000000,"-")</f>
        <v>650.33748335955852</v>
      </c>
      <c r="N11" s="38">
        <f>IF(D11&lt;&gt;0,[3]ごみ搬入量内訳!CM11/H29実績!D11/365*1000000,"-")</f>
        <v>330.88624283773032</v>
      </c>
      <c r="O11" s="38">
        <f>[3]ごみ搬入量内訳!DH11</f>
        <v>0</v>
      </c>
      <c r="P11" s="38">
        <f>[4]ごみ処理量内訳!E11</f>
        <v>36616</v>
      </c>
      <c r="Q11" s="38">
        <f>[4]ごみ処理量内訳!N11</f>
        <v>0</v>
      </c>
      <c r="R11" s="38">
        <f t="shared" si="3"/>
        <v>1480</v>
      </c>
      <c r="S11" s="38">
        <f>[4]ごみ処理量内訳!G11</f>
        <v>0</v>
      </c>
      <c r="T11" s="38">
        <f>[4]ごみ処理量内訳!L11</f>
        <v>1130</v>
      </c>
      <c r="U11" s="38">
        <f>[4]ごみ処理量内訳!H11</f>
        <v>130</v>
      </c>
      <c r="V11" s="38">
        <f>[4]ごみ処理量内訳!I11</f>
        <v>0</v>
      </c>
      <c r="W11" s="38">
        <f>[4]ごみ処理量内訳!J11</f>
        <v>0</v>
      </c>
      <c r="X11" s="38">
        <f>[4]ごみ処理量内訳!K11</f>
        <v>19</v>
      </c>
      <c r="Y11" s="38">
        <f>[4]ごみ処理量内訳!M11</f>
        <v>201</v>
      </c>
      <c r="Z11" s="38">
        <f>[4]資源化量内訳!Y11</f>
        <v>1350</v>
      </c>
      <c r="AA11" s="38">
        <f t="shared" si="4"/>
        <v>39446</v>
      </c>
      <c r="AB11" s="40">
        <f t="shared" si="5"/>
        <v>100</v>
      </c>
      <c r="AC11" s="38">
        <f>[4]施設資源化量内訳!Y11</f>
        <v>3999</v>
      </c>
      <c r="AD11" s="38">
        <f>[4]施設資源化量内訳!AT11</f>
        <v>0</v>
      </c>
      <c r="AE11" s="38">
        <f>[4]施設資源化量内訳!BO11</f>
        <v>35</v>
      </c>
      <c r="AF11" s="38">
        <f>[4]施設資源化量内訳!CJ11</f>
        <v>0</v>
      </c>
      <c r="AG11" s="38">
        <f>[4]施設資源化量内訳!DE11</f>
        <v>0</v>
      </c>
      <c r="AH11" s="38">
        <f>[4]施設資源化量内訳!DZ11</f>
        <v>19</v>
      </c>
      <c r="AI11" s="38">
        <f>[4]施設資源化量内訳!EU11</f>
        <v>1130</v>
      </c>
      <c r="AJ11" s="38">
        <f t="shared" si="6"/>
        <v>5183</v>
      </c>
      <c r="AK11" s="40">
        <f t="shared" si="7"/>
        <v>20.769841842998481</v>
      </c>
      <c r="AL11" s="40">
        <f>IF((AA11+J11)&lt;&gt;0,([4]資源化量内訳!D11-[4]資源化量内訳!R11-[4]資源化量内訳!T11-[4]資源化量内訳!V11-[4]資源化量内訳!U11)/(AA11+J11)*100,"-")</f>
        <v>20.769841842998481</v>
      </c>
      <c r="AM11" s="38">
        <f>[4]ごみ処理量内訳!AA11</f>
        <v>0</v>
      </c>
      <c r="AN11" s="38">
        <f>[4]ごみ処理量内訳!AB11</f>
        <v>2555</v>
      </c>
      <c r="AO11" s="38">
        <f>[4]ごみ処理量内訳!AC11</f>
        <v>0</v>
      </c>
      <c r="AP11" s="38">
        <f t="shared" si="8"/>
        <v>2555</v>
      </c>
      <c r="AQ11" s="41" t="s">
        <v>139</v>
      </c>
      <c r="AR11" s="42"/>
    </row>
    <row r="12" spans="1:44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87685</v>
      </c>
      <c r="E12" s="38">
        <v>87685</v>
      </c>
      <c r="F12" s="38">
        <v>0</v>
      </c>
      <c r="G12" s="38">
        <v>1803</v>
      </c>
      <c r="H12" s="38">
        <f>SUM([3]ごみ搬入量内訳!E12,+[3]ごみ搬入量内訳!AD12)</f>
        <v>23528</v>
      </c>
      <c r="I12" s="38">
        <f>[3]ごみ搬入量内訳!BC12</f>
        <v>4786</v>
      </c>
      <c r="J12" s="38">
        <f>[4]資源化量内訳!BO12</f>
        <v>1640</v>
      </c>
      <c r="K12" s="38">
        <f t="shared" si="1"/>
        <v>29954</v>
      </c>
      <c r="L12" s="39">
        <f t="shared" si="2"/>
        <v>935.91553201411341</v>
      </c>
      <c r="M12" s="38">
        <f>IF(D12&lt;&gt;0,([3]ごみ搬入量内訳!BR12+H29実績!J12)/H29実績!D12/365*1000000,"-")</f>
        <v>610.02920635119017</v>
      </c>
      <c r="N12" s="38">
        <f>IF(D12&lt;&gt;0,[3]ごみ搬入量内訳!CM12/H29実績!D12/365*1000000,"-")</f>
        <v>325.88632566292324</v>
      </c>
      <c r="O12" s="38">
        <f>[3]ごみ搬入量内訳!DH12</f>
        <v>0</v>
      </c>
      <c r="P12" s="38">
        <f>[4]ごみ処理量内訳!E12</f>
        <v>23999</v>
      </c>
      <c r="Q12" s="38">
        <f>[4]ごみ処理量内訳!N12</f>
        <v>0</v>
      </c>
      <c r="R12" s="38">
        <f t="shared" si="3"/>
        <v>4315</v>
      </c>
      <c r="S12" s="38">
        <f>[4]ごみ処理量内訳!G12</f>
        <v>3475</v>
      </c>
      <c r="T12" s="38">
        <f>[4]ごみ処理量内訳!L12</f>
        <v>840</v>
      </c>
      <c r="U12" s="38">
        <f>[4]ごみ処理量内訳!H12</f>
        <v>0</v>
      </c>
      <c r="V12" s="38">
        <f>[4]ごみ処理量内訳!I12</f>
        <v>0</v>
      </c>
      <c r="W12" s="38">
        <f>[4]ごみ処理量内訳!J12</f>
        <v>0</v>
      </c>
      <c r="X12" s="38">
        <f>[4]ごみ処理量内訳!K12</f>
        <v>0</v>
      </c>
      <c r="Y12" s="38">
        <f>[4]ごみ処理量内訳!M12</f>
        <v>0</v>
      </c>
      <c r="Z12" s="38">
        <f>[4]資源化量内訳!Y12</f>
        <v>0</v>
      </c>
      <c r="AA12" s="38">
        <f t="shared" si="4"/>
        <v>28314</v>
      </c>
      <c r="AB12" s="40">
        <f t="shared" si="5"/>
        <v>100</v>
      </c>
      <c r="AC12" s="38">
        <f>[4]施設資源化量内訳!Y12</f>
        <v>1946</v>
      </c>
      <c r="AD12" s="38">
        <f>[4]施設資源化量内訳!AT12</f>
        <v>646</v>
      </c>
      <c r="AE12" s="38">
        <f>[4]施設資源化量内訳!BO12</f>
        <v>0</v>
      </c>
      <c r="AF12" s="38">
        <f>[4]施設資源化量内訳!CJ12</f>
        <v>0</v>
      </c>
      <c r="AG12" s="38">
        <f>[4]施設資源化量内訳!DE12</f>
        <v>0</v>
      </c>
      <c r="AH12" s="38">
        <f>[4]施設資源化量内訳!DZ12</f>
        <v>0</v>
      </c>
      <c r="AI12" s="38">
        <f>[4]施設資源化量内訳!EU12</f>
        <v>725</v>
      </c>
      <c r="AJ12" s="38">
        <f t="shared" si="6"/>
        <v>3317</v>
      </c>
      <c r="AK12" s="40">
        <f t="shared" si="7"/>
        <v>16.548708018962412</v>
      </c>
      <c r="AL12" s="40">
        <f>IF((AA12+J12)&lt;&gt;0,([4]資源化量内訳!D12-[4]資源化量内訳!R12-[4]資源化量内訳!T12-[4]資源化量内訳!V12-[4]資源化量内訳!U12)/(AA12+J12)*100,"-")</f>
        <v>13.914669159377713</v>
      </c>
      <c r="AM12" s="38">
        <f>[4]ごみ処理量内訳!AA12</f>
        <v>0</v>
      </c>
      <c r="AN12" s="38">
        <f>[4]ごみ処理量内訳!AB12</f>
        <v>755</v>
      </c>
      <c r="AO12" s="38">
        <f>[4]ごみ処理量内訳!AC12</f>
        <v>0</v>
      </c>
      <c r="AP12" s="38">
        <f t="shared" si="8"/>
        <v>755</v>
      </c>
      <c r="AQ12" s="41" t="s">
        <v>140</v>
      </c>
      <c r="AR12" s="42"/>
    </row>
    <row r="13" spans="1:44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77579</v>
      </c>
      <c r="E13" s="38">
        <v>77579</v>
      </c>
      <c r="F13" s="38">
        <v>0</v>
      </c>
      <c r="G13" s="38">
        <v>1088</v>
      </c>
      <c r="H13" s="38">
        <f>SUM([3]ごみ搬入量内訳!E13,+[3]ごみ搬入量内訳!AD13)</f>
        <v>21565</v>
      </c>
      <c r="I13" s="38">
        <f>[3]ごみ搬入量内訳!BC13</f>
        <v>3719</v>
      </c>
      <c r="J13" s="38">
        <f>[4]資源化量内訳!BO13</f>
        <v>3431</v>
      </c>
      <c r="K13" s="38">
        <f t="shared" si="1"/>
        <v>28715</v>
      </c>
      <c r="L13" s="39">
        <f t="shared" si="2"/>
        <v>1014.0789759691712</v>
      </c>
      <c r="M13" s="38">
        <f>IF(D13&lt;&gt;0,([3]ごみ搬入量内訳!BR13+H29実績!J13)/H29実績!D13/365*1000000,"-")</f>
        <v>773.01670572833677</v>
      </c>
      <c r="N13" s="38">
        <f>IF(D13&lt;&gt;0,[3]ごみ搬入量内訳!CM13/H29実績!D13/365*1000000,"-")</f>
        <v>241.06227024083449</v>
      </c>
      <c r="O13" s="38">
        <f>[3]ごみ搬入量内訳!DH13</f>
        <v>0</v>
      </c>
      <c r="P13" s="38">
        <f>[4]ごみ処理量内訳!E13</f>
        <v>21953</v>
      </c>
      <c r="Q13" s="38">
        <f>[4]ごみ処理量内訳!N13</f>
        <v>0</v>
      </c>
      <c r="R13" s="38">
        <f t="shared" si="3"/>
        <v>3332</v>
      </c>
      <c r="S13" s="38">
        <f>[4]ごみ処理量内訳!G13</f>
        <v>2376</v>
      </c>
      <c r="T13" s="38">
        <f>[4]ごみ処理量内訳!L13</f>
        <v>956</v>
      </c>
      <c r="U13" s="38">
        <f>[4]ごみ処理量内訳!H13</f>
        <v>0</v>
      </c>
      <c r="V13" s="38">
        <f>[4]ごみ処理量内訳!I13</f>
        <v>0</v>
      </c>
      <c r="W13" s="38">
        <f>[4]ごみ処理量内訳!J13</f>
        <v>0</v>
      </c>
      <c r="X13" s="38">
        <f>[4]ごみ処理量内訳!K13</f>
        <v>0</v>
      </c>
      <c r="Y13" s="38">
        <f>[4]ごみ処理量内訳!M13</f>
        <v>0</v>
      </c>
      <c r="Z13" s="38">
        <f>[4]資源化量内訳!Y13</f>
        <v>0</v>
      </c>
      <c r="AA13" s="38">
        <f t="shared" si="4"/>
        <v>25285</v>
      </c>
      <c r="AB13" s="40">
        <f t="shared" si="5"/>
        <v>100</v>
      </c>
      <c r="AC13" s="38">
        <f>[4]施設資源化量内訳!Y13</f>
        <v>379</v>
      </c>
      <c r="AD13" s="38">
        <f>[4]施設資源化量内訳!AT13</f>
        <v>520</v>
      </c>
      <c r="AE13" s="38">
        <f>[4]施設資源化量内訳!BO13</f>
        <v>0</v>
      </c>
      <c r="AF13" s="38">
        <f>[4]施設資源化量内訳!CJ13</f>
        <v>0</v>
      </c>
      <c r="AG13" s="38">
        <f>[4]施設資源化量内訳!DE13</f>
        <v>0</v>
      </c>
      <c r="AH13" s="38">
        <f>[4]施設資源化量内訳!DZ13</f>
        <v>0</v>
      </c>
      <c r="AI13" s="38">
        <f>[4]施設資源化量内訳!EU13</f>
        <v>956</v>
      </c>
      <c r="AJ13" s="38">
        <f t="shared" si="6"/>
        <v>1855</v>
      </c>
      <c r="AK13" s="40">
        <f t="shared" si="7"/>
        <v>18.407856247388217</v>
      </c>
      <c r="AL13" s="40">
        <f>IF((AA13+J13)&lt;&gt;0,([4]資源化量内訳!D13-[4]資源化量内訳!R13-[4]資源化量内訳!T13-[4]資源化量内訳!V13-[4]資源化量内訳!U13)/(AA13+J13)*100,"-")</f>
        <v>18.407856247388217</v>
      </c>
      <c r="AM13" s="38">
        <f>[4]ごみ処理量内訳!AA13</f>
        <v>0</v>
      </c>
      <c r="AN13" s="38">
        <f>[4]ごみ処理量内訳!AB13</f>
        <v>2503</v>
      </c>
      <c r="AO13" s="38">
        <f>[4]ごみ処理量内訳!AC13</f>
        <v>0</v>
      </c>
      <c r="AP13" s="38">
        <f t="shared" si="8"/>
        <v>2503</v>
      </c>
      <c r="AQ13" s="41" t="s">
        <v>141</v>
      </c>
      <c r="AR13" s="42"/>
    </row>
    <row r="14" spans="1:44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20156</v>
      </c>
      <c r="E14" s="38">
        <v>20156</v>
      </c>
      <c r="F14" s="38">
        <v>0</v>
      </c>
      <c r="G14" s="38">
        <v>442</v>
      </c>
      <c r="H14" s="38">
        <f>SUM([3]ごみ搬入量内訳!E14,+[3]ごみ搬入量内訳!AD14)</f>
        <v>5582</v>
      </c>
      <c r="I14" s="38">
        <f>[3]ごみ搬入量内訳!BC14</f>
        <v>954</v>
      </c>
      <c r="J14" s="38">
        <f>[4]資源化量内訳!BO14</f>
        <v>320</v>
      </c>
      <c r="K14" s="38">
        <f t="shared" si="1"/>
        <v>6856</v>
      </c>
      <c r="L14" s="39">
        <f t="shared" si="2"/>
        <v>931.90919050583534</v>
      </c>
      <c r="M14" s="38">
        <f>IF(D14&lt;&gt;0,([3]ごみ搬入量内訳!BR14+H29実績!J14)/H29実績!D14/365*1000000,"-")</f>
        <v>634.36700584753987</v>
      </c>
      <c r="N14" s="38">
        <f>IF(D14&lt;&gt;0,[3]ごみ搬入量内訳!CM14/H29実績!D14/365*1000000,"-")</f>
        <v>297.54218465829541</v>
      </c>
      <c r="O14" s="38">
        <f>[3]ごみ搬入量内訳!DH14</f>
        <v>0</v>
      </c>
      <c r="P14" s="38">
        <f>[4]ごみ処理量内訳!E14</f>
        <v>5629</v>
      </c>
      <c r="Q14" s="38">
        <f>[4]ごみ処理量内訳!N14</f>
        <v>0</v>
      </c>
      <c r="R14" s="38">
        <f t="shared" si="3"/>
        <v>907</v>
      </c>
      <c r="S14" s="38">
        <f>[4]ごみ処理量内訳!G14</f>
        <v>699</v>
      </c>
      <c r="T14" s="38">
        <f>[4]ごみ処理量内訳!L14</f>
        <v>208</v>
      </c>
      <c r="U14" s="38">
        <f>[4]ごみ処理量内訳!H14</f>
        <v>0</v>
      </c>
      <c r="V14" s="38">
        <f>[4]ごみ処理量内訳!I14</f>
        <v>0</v>
      </c>
      <c r="W14" s="38">
        <f>[4]ごみ処理量内訳!J14</f>
        <v>0</v>
      </c>
      <c r="X14" s="38">
        <f>[4]ごみ処理量内訳!K14</f>
        <v>0</v>
      </c>
      <c r="Y14" s="38">
        <f>[4]ごみ処理量内訳!M14</f>
        <v>0</v>
      </c>
      <c r="Z14" s="38">
        <f>[4]資源化量内訳!Y14</f>
        <v>0</v>
      </c>
      <c r="AA14" s="38">
        <f t="shared" si="4"/>
        <v>6536</v>
      </c>
      <c r="AB14" s="40">
        <f t="shared" si="5"/>
        <v>100</v>
      </c>
      <c r="AC14" s="38">
        <f>[4]施設資源化量内訳!Y14</f>
        <v>457</v>
      </c>
      <c r="AD14" s="38">
        <f>[4]施設資源化量内訳!AT14</f>
        <v>130</v>
      </c>
      <c r="AE14" s="38">
        <f>[4]施設資源化量内訳!BO14</f>
        <v>0</v>
      </c>
      <c r="AF14" s="38">
        <f>[4]施設資源化量内訳!CJ14</f>
        <v>0</v>
      </c>
      <c r="AG14" s="38">
        <f>[4]施設資源化量内訳!DE14</f>
        <v>0</v>
      </c>
      <c r="AH14" s="38">
        <f>[4]施設資源化量内訳!DZ14</f>
        <v>0</v>
      </c>
      <c r="AI14" s="38">
        <f>[4]施設資源化量内訳!EU14</f>
        <v>180</v>
      </c>
      <c r="AJ14" s="38">
        <f t="shared" si="6"/>
        <v>767</v>
      </c>
      <c r="AK14" s="40">
        <f t="shared" si="7"/>
        <v>15.854725787631271</v>
      </c>
      <c r="AL14" s="40">
        <f>IF((AA14+J14)&lt;&gt;0,([4]資源化量内訳!D14-[4]資源化量内訳!R14-[4]資源化量内訳!T14-[4]資源化量内訳!V14-[4]資源化量内訳!U14)/(AA14+J14)*100,"-")</f>
        <v>13.156359393232206</v>
      </c>
      <c r="AM14" s="38">
        <f>[4]ごみ処理量内訳!AA14</f>
        <v>0</v>
      </c>
      <c r="AN14" s="38">
        <f>[4]ごみ処理量内訳!AB14</f>
        <v>177</v>
      </c>
      <c r="AO14" s="38">
        <f>[4]ごみ処理量内訳!AC14</f>
        <v>0</v>
      </c>
      <c r="AP14" s="38">
        <f t="shared" si="8"/>
        <v>177</v>
      </c>
      <c r="AQ14" s="41" t="s">
        <v>142</v>
      </c>
      <c r="AR14" s="42"/>
    </row>
    <row r="15" spans="1:44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37807</v>
      </c>
      <c r="E15" s="38">
        <v>37807</v>
      </c>
      <c r="F15" s="38">
        <v>0</v>
      </c>
      <c r="G15" s="38">
        <v>948</v>
      </c>
      <c r="H15" s="38">
        <f>SUM([3]ごみ搬入量内訳!E15,+[3]ごみ搬入量内訳!AD15)</f>
        <v>11117</v>
      </c>
      <c r="I15" s="38">
        <f>[3]ごみ搬入量内訳!BC15</f>
        <v>1953</v>
      </c>
      <c r="J15" s="38">
        <f>[4]資源化量内訳!BO15</f>
        <v>711</v>
      </c>
      <c r="K15" s="38">
        <f t="shared" si="1"/>
        <v>13781</v>
      </c>
      <c r="L15" s="39">
        <f t="shared" si="2"/>
        <v>998.65539142385398</v>
      </c>
      <c r="M15" s="38">
        <f>IF(D15&lt;&gt;0,([3]ごみ搬入量内訳!BR15+H29実績!J15)/H29実績!D15/365*1000000,"-")</f>
        <v>698.35585277931057</v>
      </c>
      <c r="N15" s="38">
        <f>IF(D15&lt;&gt;0,[3]ごみ搬入量内訳!CM15/H29実績!D15/365*1000000,"-")</f>
        <v>300.29953864454325</v>
      </c>
      <c r="O15" s="38">
        <f>[3]ごみ搬入量内訳!DH15</f>
        <v>0</v>
      </c>
      <c r="P15" s="38">
        <f>[4]ごみ処理量内訳!E15</f>
        <v>10303</v>
      </c>
      <c r="Q15" s="38">
        <f>[4]ごみ処理量内訳!N15</f>
        <v>1485</v>
      </c>
      <c r="R15" s="38">
        <f t="shared" si="3"/>
        <v>422</v>
      </c>
      <c r="S15" s="38">
        <f>[4]ごみ処理量内訳!G15</f>
        <v>0</v>
      </c>
      <c r="T15" s="38">
        <f>[4]ごみ処理量内訳!L15</f>
        <v>422</v>
      </c>
      <c r="U15" s="38">
        <f>[4]ごみ処理量内訳!H15</f>
        <v>0</v>
      </c>
      <c r="V15" s="38">
        <f>[4]ごみ処理量内訳!I15</f>
        <v>0</v>
      </c>
      <c r="W15" s="38">
        <f>[4]ごみ処理量内訳!J15</f>
        <v>0</v>
      </c>
      <c r="X15" s="38">
        <f>[4]ごみ処理量内訳!K15</f>
        <v>0</v>
      </c>
      <c r="Y15" s="38">
        <f>[4]ごみ処理量内訳!M15</f>
        <v>0</v>
      </c>
      <c r="Z15" s="38">
        <f>[4]資源化量内訳!Y15</f>
        <v>873</v>
      </c>
      <c r="AA15" s="38">
        <f t="shared" si="4"/>
        <v>13083</v>
      </c>
      <c r="AB15" s="40">
        <f t="shared" si="5"/>
        <v>88.649392341206152</v>
      </c>
      <c r="AC15" s="38">
        <f>[4]施設資源化量内訳!Y15</f>
        <v>0</v>
      </c>
      <c r="AD15" s="38">
        <f>[4]施設資源化量内訳!AT15</f>
        <v>0</v>
      </c>
      <c r="AE15" s="38">
        <f>[4]施設資源化量内訳!BO15</f>
        <v>0</v>
      </c>
      <c r="AF15" s="38">
        <f>[4]施設資源化量内訳!CJ15</f>
        <v>0</v>
      </c>
      <c r="AG15" s="38">
        <f>[4]施設資源化量内訳!DE15</f>
        <v>0</v>
      </c>
      <c r="AH15" s="38">
        <f>[4]施設資源化量内訳!DZ15</f>
        <v>0</v>
      </c>
      <c r="AI15" s="38">
        <f>[4]施設資源化量内訳!EU15</f>
        <v>422</v>
      </c>
      <c r="AJ15" s="38">
        <f t="shared" si="6"/>
        <v>422</v>
      </c>
      <c r="AK15" s="40">
        <f t="shared" si="7"/>
        <v>14.542554733942294</v>
      </c>
      <c r="AL15" s="40">
        <f>IF((AA15+J15)&lt;&gt;0,([4]資源化量内訳!D15-[4]資源化量内訳!R15-[4]資源化量内訳!T15-[4]資源化量内訳!V15-[4]資源化量内訳!U15)/(AA15+J15)*100,"-")</f>
        <v>14.542554733942294</v>
      </c>
      <c r="AM15" s="38">
        <f>[4]ごみ処理量内訳!AA15</f>
        <v>1485</v>
      </c>
      <c r="AN15" s="38">
        <f>[4]ごみ処理量内訳!AB15</f>
        <v>1001</v>
      </c>
      <c r="AO15" s="38">
        <f>[4]ごみ処理量内訳!AC15</f>
        <v>0</v>
      </c>
      <c r="AP15" s="38">
        <f t="shared" si="8"/>
        <v>2486</v>
      </c>
      <c r="AQ15" s="41" t="s">
        <v>143</v>
      </c>
      <c r="AR15" s="42"/>
    </row>
    <row r="16" spans="1:44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67092</v>
      </c>
      <c r="E16" s="38">
        <v>67092</v>
      </c>
      <c r="F16" s="38">
        <v>0</v>
      </c>
      <c r="G16" s="38">
        <v>1124</v>
      </c>
      <c r="H16" s="38">
        <f>SUM([3]ごみ搬入量内訳!E16,+[3]ごみ搬入量内訳!AD16)</f>
        <v>17911</v>
      </c>
      <c r="I16" s="38">
        <f>[3]ごみ搬入量内訳!BC16</f>
        <v>245</v>
      </c>
      <c r="J16" s="38">
        <f>[4]資源化量内訳!BO16</f>
        <v>924</v>
      </c>
      <c r="K16" s="38">
        <f t="shared" si="1"/>
        <v>19080</v>
      </c>
      <c r="L16" s="39">
        <f t="shared" si="2"/>
        <v>779.13868423567237</v>
      </c>
      <c r="M16" s="38">
        <f>IF(D16&lt;&gt;0,([3]ごみ搬入量内訳!BR16+H29実績!J16)/H29実績!D16/365*1000000,"-")</f>
        <v>574.10433761369586</v>
      </c>
      <c r="N16" s="38">
        <f>IF(D16&lt;&gt;0,[3]ごみ搬入量内訳!CM16/H29実績!D16/365*1000000,"-")</f>
        <v>205.03434662197648</v>
      </c>
      <c r="O16" s="38">
        <f>[3]ごみ搬入量内訳!DH16</f>
        <v>0</v>
      </c>
      <c r="P16" s="38">
        <f>[4]ごみ処理量内訳!E16</f>
        <v>14823</v>
      </c>
      <c r="Q16" s="38">
        <f>[4]ごみ処理量内訳!N16</f>
        <v>0</v>
      </c>
      <c r="R16" s="38">
        <f t="shared" si="3"/>
        <v>2181</v>
      </c>
      <c r="S16" s="38">
        <f>[4]ごみ処理量内訳!G16</f>
        <v>0</v>
      </c>
      <c r="T16" s="38">
        <f>[4]ごみ処理量内訳!L16</f>
        <v>1779</v>
      </c>
      <c r="U16" s="38">
        <f>[4]ごみ処理量内訳!H16</f>
        <v>0</v>
      </c>
      <c r="V16" s="38">
        <f>[4]ごみ処理量内訳!I16</f>
        <v>0</v>
      </c>
      <c r="W16" s="38">
        <f>[4]ごみ処理量内訳!J16</f>
        <v>0</v>
      </c>
      <c r="X16" s="38">
        <f>[4]ごみ処理量内訳!K16</f>
        <v>402</v>
      </c>
      <c r="Y16" s="38">
        <f>[4]ごみ処理量内訳!M16</f>
        <v>0</v>
      </c>
      <c r="Z16" s="38">
        <f>[4]資源化量内訳!Y16</f>
        <v>794</v>
      </c>
      <c r="AA16" s="38">
        <f t="shared" si="4"/>
        <v>17798</v>
      </c>
      <c r="AB16" s="40">
        <f t="shared" si="5"/>
        <v>100</v>
      </c>
      <c r="AC16" s="38">
        <f>[4]施設資源化量内訳!Y16</f>
        <v>0</v>
      </c>
      <c r="AD16" s="38">
        <f>[4]施設資源化量内訳!AT16</f>
        <v>0</v>
      </c>
      <c r="AE16" s="38">
        <f>[4]施設資源化量内訳!BO16</f>
        <v>0</v>
      </c>
      <c r="AF16" s="38">
        <f>[4]施設資源化量内訳!CJ16</f>
        <v>0</v>
      </c>
      <c r="AG16" s="38">
        <f>[4]施設資源化量内訳!DE16</f>
        <v>0</v>
      </c>
      <c r="AH16" s="38">
        <f>[4]施設資源化量内訳!DZ16</f>
        <v>402</v>
      </c>
      <c r="AI16" s="38">
        <f>[4]施設資源化量内訳!EU16</f>
        <v>1779</v>
      </c>
      <c r="AJ16" s="38">
        <f t="shared" si="6"/>
        <v>2181</v>
      </c>
      <c r="AK16" s="40">
        <f t="shared" si="7"/>
        <v>20.825766477940391</v>
      </c>
      <c r="AL16" s="40">
        <f>IF((AA16+J16)&lt;&gt;0,([4]資源化量内訳!D16-[4]資源化量内訳!R16-[4]資源化量内訳!T16-[4]資源化量内訳!V16-[4]資源化量内訳!U16)/(AA16+J16)*100,"-")</f>
        <v>18.678559982907807</v>
      </c>
      <c r="AM16" s="38">
        <f>[4]ごみ処理量内訳!AA16</f>
        <v>0</v>
      </c>
      <c r="AN16" s="38">
        <f>[4]ごみ処理量内訳!AB16</f>
        <v>741</v>
      </c>
      <c r="AO16" s="38">
        <f>[4]ごみ処理量内訳!AC16</f>
        <v>0</v>
      </c>
      <c r="AP16" s="38">
        <f t="shared" si="8"/>
        <v>741</v>
      </c>
      <c r="AQ16" s="41" t="s">
        <v>144</v>
      </c>
      <c r="AR16" s="42"/>
    </row>
    <row r="17" spans="1:44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49703</v>
      </c>
      <c r="E17" s="38">
        <v>49703</v>
      </c>
      <c r="F17" s="38">
        <v>0</v>
      </c>
      <c r="G17" s="38">
        <v>674</v>
      </c>
      <c r="H17" s="38">
        <f>SUM([3]ごみ搬入量内訳!E17,+[3]ごみ搬入量内訳!AD17)</f>
        <v>12171</v>
      </c>
      <c r="I17" s="38">
        <f>[3]ごみ搬入量内訳!BC17</f>
        <v>1307</v>
      </c>
      <c r="J17" s="38">
        <f>[4]資源化量内訳!BO17</f>
        <v>1489</v>
      </c>
      <c r="K17" s="38">
        <f t="shared" si="1"/>
        <v>14967</v>
      </c>
      <c r="L17" s="39">
        <f t="shared" si="2"/>
        <v>825.01014932810483</v>
      </c>
      <c r="M17" s="38">
        <f>IF(D17&lt;&gt;0,([3]ごみ搬入量内訳!BR17+H29実績!J17)/H29実績!D17/365*1000000,"-")</f>
        <v>595.81310243118094</v>
      </c>
      <c r="N17" s="38">
        <f>IF(D17&lt;&gt;0,[3]ごみ搬入量内訳!CM17/H29実績!D17/365*1000000,"-")</f>
        <v>229.19704689692392</v>
      </c>
      <c r="O17" s="38">
        <f>[3]ごみ搬入量内訳!DH17</f>
        <v>0</v>
      </c>
      <c r="P17" s="38">
        <f>[4]ごみ処理量内訳!E17</f>
        <v>0</v>
      </c>
      <c r="Q17" s="38">
        <f>[4]ごみ処理量内訳!N17</f>
        <v>0</v>
      </c>
      <c r="R17" s="38">
        <f t="shared" si="3"/>
        <v>13433</v>
      </c>
      <c r="S17" s="38">
        <f>[4]ごみ処理量内訳!G17</f>
        <v>0</v>
      </c>
      <c r="T17" s="38">
        <f>[4]ごみ処理量内訳!L17</f>
        <v>1807</v>
      </c>
      <c r="U17" s="38">
        <f>[4]ごみ処理量内訳!H17</f>
        <v>0</v>
      </c>
      <c r="V17" s="38">
        <f>[4]ごみ処理量内訳!I17</f>
        <v>0</v>
      </c>
      <c r="W17" s="38">
        <f>[4]ごみ処理量内訳!J17</f>
        <v>0</v>
      </c>
      <c r="X17" s="38">
        <f>[4]ごみ処理量内訳!K17</f>
        <v>11626</v>
      </c>
      <c r="Y17" s="38">
        <f>[4]ごみ処理量内訳!M17</f>
        <v>0</v>
      </c>
      <c r="Z17" s="38">
        <f>[4]資源化量内訳!Y17</f>
        <v>0</v>
      </c>
      <c r="AA17" s="38">
        <f t="shared" si="4"/>
        <v>13433</v>
      </c>
      <c r="AB17" s="40">
        <f t="shared" si="5"/>
        <v>100</v>
      </c>
      <c r="AC17" s="38">
        <f>[4]施設資源化量内訳!Y17</f>
        <v>0</v>
      </c>
      <c r="AD17" s="38">
        <f>[4]施設資源化量内訳!AT17</f>
        <v>0</v>
      </c>
      <c r="AE17" s="38">
        <f>[4]施設資源化量内訳!BO17</f>
        <v>0</v>
      </c>
      <c r="AF17" s="38">
        <f>[4]施設資源化量内訳!CJ17</f>
        <v>0</v>
      </c>
      <c r="AG17" s="38">
        <f>[4]施設資源化量内訳!DE17</f>
        <v>0</v>
      </c>
      <c r="AH17" s="38">
        <f>[4]施設資源化量内訳!DZ17</f>
        <v>6970</v>
      </c>
      <c r="AI17" s="38">
        <f>[4]施設資源化量内訳!EU17</f>
        <v>891</v>
      </c>
      <c r="AJ17" s="38">
        <f t="shared" si="6"/>
        <v>7861</v>
      </c>
      <c r="AK17" s="40">
        <f t="shared" si="7"/>
        <v>62.659160970379304</v>
      </c>
      <c r="AL17" s="40">
        <f>IF((AA17+J17)&lt;&gt;0,([4]資源化量内訳!D17-[4]資源化量内訳!R17-[4]資源化量内訳!T17-[4]資源化量内訳!V17-[4]資源化量内訳!U17)/(AA17+J17)*100,"-")</f>
        <v>15.949604610642004</v>
      </c>
      <c r="AM17" s="38">
        <f>[4]ごみ処理量内訳!AA17</f>
        <v>0</v>
      </c>
      <c r="AN17" s="38">
        <f>[4]ごみ処理量内訳!AB17</f>
        <v>0</v>
      </c>
      <c r="AO17" s="38">
        <f>[4]ごみ処理量内訳!AC17</f>
        <v>517</v>
      </c>
      <c r="AP17" s="38">
        <f t="shared" si="8"/>
        <v>517</v>
      </c>
      <c r="AQ17" s="41" t="s">
        <v>145</v>
      </c>
      <c r="AR17" s="42"/>
    </row>
    <row r="18" spans="1:44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56183</v>
      </c>
      <c r="E18" s="38">
        <v>56183</v>
      </c>
      <c r="F18" s="38">
        <v>0</v>
      </c>
      <c r="G18" s="38">
        <v>4541</v>
      </c>
      <c r="H18" s="38">
        <f>SUM([3]ごみ搬入量内訳!E18,+[3]ごみ搬入量内訳!AD18)</f>
        <v>14128</v>
      </c>
      <c r="I18" s="38">
        <f>[3]ごみ搬入量内訳!BC18</f>
        <v>130</v>
      </c>
      <c r="J18" s="38">
        <f>[4]資源化量内訳!BO18</f>
        <v>2789</v>
      </c>
      <c r="K18" s="38">
        <f t="shared" si="1"/>
        <v>17047</v>
      </c>
      <c r="L18" s="39">
        <f t="shared" si="2"/>
        <v>831.2854349009682</v>
      </c>
      <c r="M18" s="38">
        <f>IF(D18&lt;&gt;0,([3]ごみ搬入量内訳!BR18+H29実績!J18)/H29実績!D18/365*1000000,"-")</f>
        <v>588.63415760483292</v>
      </c>
      <c r="N18" s="38">
        <f>IF(D18&lt;&gt;0,[3]ごみ搬入量内訳!CM18/H29実績!D18/365*1000000,"-")</f>
        <v>242.65127729613525</v>
      </c>
      <c r="O18" s="38">
        <f>[3]ごみ搬入量内訳!DH18</f>
        <v>0</v>
      </c>
      <c r="P18" s="38">
        <f>[4]ごみ処理量内訳!E18</f>
        <v>13256</v>
      </c>
      <c r="Q18" s="38">
        <f>[4]ごみ処理量内訳!N18</f>
        <v>309</v>
      </c>
      <c r="R18" s="38">
        <f t="shared" si="3"/>
        <v>598</v>
      </c>
      <c r="S18" s="38">
        <f>[4]ごみ処理量内訳!G18</f>
        <v>0</v>
      </c>
      <c r="T18" s="38">
        <f>[4]ごみ処理量内訳!L18</f>
        <v>598</v>
      </c>
      <c r="U18" s="38">
        <f>[4]ごみ処理量内訳!H18</f>
        <v>0</v>
      </c>
      <c r="V18" s="38">
        <f>[4]ごみ処理量内訳!I18</f>
        <v>0</v>
      </c>
      <c r="W18" s="38">
        <f>[4]ごみ処理量内訳!J18</f>
        <v>0</v>
      </c>
      <c r="X18" s="38">
        <f>[4]ごみ処理量内訳!K18</f>
        <v>0</v>
      </c>
      <c r="Y18" s="38">
        <f>[4]ごみ処理量内訳!M18</f>
        <v>0</v>
      </c>
      <c r="Z18" s="38">
        <f>[4]資源化量内訳!Y18</f>
        <v>44</v>
      </c>
      <c r="AA18" s="38">
        <f t="shared" si="4"/>
        <v>14207</v>
      </c>
      <c r="AB18" s="40">
        <f t="shared" si="5"/>
        <v>97.825015837263322</v>
      </c>
      <c r="AC18" s="38">
        <f>[4]施設資源化量内訳!Y18</f>
        <v>265</v>
      </c>
      <c r="AD18" s="38">
        <f>[4]施設資源化量内訳!AT18</f>
        <v>0</v>
      </c>
      <c r="AE18" s="38">
        <f>[4]施設資源化量内訳!BO18</f>
        <v>0</v>
      </c>
      <c r="AF18" s="38">
        <f>[4]施設資源化量内訳!CJ18</f>
        <v>0</v>
      </c>
      <c r="AG18" s="38">
        <f>[4]施設資源化量内訳!DE18</f>
        <v>0</v>
      </c>
      <c r="AH18" s="38">
        <f>[4]施設資源化量内訳!DZ18</f>
        <v>0</v>
      </c>
      <c r="AI18" s="38">
        <f>[4]施設資源化量内訳!EU18</f>
        <v>327</v>
      </c>
      <c r="AJ18" s="38">
        <f t="shared" si="6"/>
        <v>592</v>
      </c>
      <c r="AK18" s="40">
        <f t="shared" si="7"/>
        <v>20.151800423629091</v>
      </c>
      <c r="AL18" s="40">
        <f>IF((AA18+J18)&lt;&gt;0,([4]資源化量内訳!D18-[4]資源化量内訳!R18-[4]資源化量内訳!T18-[4]資源化量内訳!V18-[4]資源化量内訳!U18)/(AA18+J18)*100,"-")</f>
        <v>19.375147093433746</v>
      </c>
      <c r="AM18" s="38">
        <f>[4]ごみ処理量内訳!AA18</f>
        <v>309</v>
      </c>
      <c r="AN18" s="38">
        <f>[4]ごみ処理量内訳!AB18</f>
        <v>0</v>
      </c>
      <c r="AO18" s="38">
        <f>[4]ごみ処理量内訳!AC18</f>
        <v>0</v>
      </c>
      <c r="AP18" s="38">
        <f t="shared" si="8"/>
        <v>309</v>
      </c>
      <c r="AQ18" s="41" t="s">
        <v>146</v>
      </c>
      <c r="AR18" s="42"/>
    </row>
    <row r="19" spans="1:44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56938</v>
      </c>
      <c r="E19" s="38">
        <v>56938</v>
      </c>
      <c r="F19" s="38">
        <v>0</v>
      </c>
      <c r="G19" s="38">
        <v>1718</v>
      </c>
      <c r="H19" s="38">
        <f>SUM([3]ごみ搬入量内訳!E19,+[3]ごみ搬入量内訳!AD19)</f>
        <v>17513</v>
      </c>
      <c r="I19" s="38">
        <f>[3]ごみ搬入量内訳!BC19</f>
        <v>3588</v>
      </c>
      <c r="J19" s="38">
        <f>[4]資源化量内訳!BO19</f>
        <v>984</v>
      </c>
      <c r="K19" s="38">
        <f t="shared" si="1"/>
        <v>22085</v>
      </c>
      <c r="L19" s="39">
        <f t="shared" si="2"/>
        <v>1062.67956926953</v>
      </c>
      <c r="M19" s="38">
        <f>IF(D19&lt;&gt;0,([3]ごみ搬入量内訳!BR19+H29実績!J19)/H29実績!D19/365*1000000,"-")</f>
        <v>836.23763795948196</v>
      </c>
      <c r="N19" s="38">
        <f>IF(D19&lt;&gt;0,[3]ごみ搬入量内訳!CM19/H29実績!D19/365*1000000,"-")</f>
        <v>226.44193131004789</v>
      </c>
      <c r="O19" s="38">
        <f>[3]ごみ搬入量内訳!DH19</f>
        <v>0</v>
      </c>
      <c r="P19" s="38">
        <f>[4]ごみ処理量内訳!E19</f>
        <v>17435</v>
      </c>
      <c r="Q19" s="38">
        <f>[4]ごみ処理量内訳!N19</f>
        <v>2139</v>
      </c>
      <c r="R19" s="38">
        <f t="shared" si="3"/>
        <v>0</v>
      </c>
      <c r="S19" s="38">
        <f>[4]ごみ処理量内訳!G19</f>
        <v>0</v>
      </c>
      <c r="T19" s="38">
        <f>[4]ごみ処理量内訳!L19</f>
        <v>0</v>
      </c>
      <c r="U19" s="38">
        <f>[4]ごみ処理量内訳!H19</f>
        <v>0</v>
      </c>
      <c r="V19" s="38">
        <f>[4]ごみ処理量内訳!I19</f>
        <v>0</v>
      </c>
      <c r="W19" s="38">
        <f>[4]ごみ処理量内訳!J19</f>
        <v>0</v>
      </c>
      <c r="X19" s="38">
        <f>[4]ごみ処理量内訳!K19</f>
        <v>0</v>
      </c>
      <c r="Y19" s="38">
        <f>[4]ごみ処理量内訳!M19</f>
        <v>0</v>
      </c>
      <c r="Z19" s="38">
        <f>[4]資源化量内訳!Y19</f>
        <v>1502</v>
      </c>
      <c r="AA19" s="38">
        <f t="shared" si="4"/>
        <v>21076</v>
      </c>
      <c r="AB19" s="40">
        <f t="shared" si="5"/>
        <v>89.851015372936033</v>
      </c>
      <c r="AC19" s="38">
        <f>[4]施設資源化量内訳!Y19</f>
        <v>0</v>
      </c>
      <c r="AD19" s="38">
        <f>[4]施設資源化量内訳!AT19</f>
        <v>0</v>
      </c>
      <c r="AE19" s="38">
        <f>[4]施設資源化量内訳!BO19</f>
        <v>0</v>
      </c>
      <c r="AF19" s="38">
        <f>[4]施設資源化量内訳!CJ19</f>
        <v>0</v>
      </c>
      <c r="AG19" s="38">
        <f>[4]施設資源化量内訳!DE19</f>
        <v>0</v>
      </c>
      <c r="AH19" s="38">
        <f>[4]施設資源化量内訳!DZ19</f>
        <v>0</v>
      </c>
      <c r="AI19" s="38">
        <f>[4]施設資源化量内訳!EU19</f>
        <v>0</v>
      </c>
      <c r="AJ19" s="38">
        <f t="shared" si="6"/>
        <v>0</v>
      </c>
      <c r="AK19" s="40">
        <f t="shared" si="7"/>
        <v>11.26926563916591</v>
      </c>
      <c r="AL19" s="40">
        <f>IF((AA19+J19)&lt;&gt;0,([4]資源化量内訳!D19-[4]資源化量内訳!R19-[4]資源化量内訳!T19-[4]資源化量内訳!V19-[4]資源化量内訳!U19)/(AA19+J19)*100,"-")</f>
        <v>11.26926563916591</v>
      </c>
      <c r="AM19" s="38">
        <f>[4]ごみ処理量内訳!AA19</f>
        <v>2139</v>
      </c>
      <c r="AN19" s="38">
        <f>[4]ごみ処理量内訳!AB19</f>
        <v>2444</v>
      </c>
      <c r="AO19" s="38">
        <f>[4]ごみ処理量内訳!AC19</f>
        <v>0</v>
      </c>
      <c r="AP19" s="38">
        <f t="shared" si="8"/>
        <v>4583</v>
      </c>
      <c r="AQ19" s="41" t="s">
        <v>147</v>
      </c>
      <c r="AR19" s="42"/>
    </row>
    <row r="20" spans="1:44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144468</v>
      </c>
      <c r="E20" s="38">
        <v>144468</v>
      </c>
      <c r="F20" s="38">
        <v>0</v>
      </c>
      <c r="G20" s="38">
        <v>3013</v>
      </c>
      <c r="H20" s="38">
        <f>SUM([3]ごみ搬入量内訳!E20,+[3]ごみ搬入量内訳!AD20)</f>
        <v>41855</v>
      </c>
      <c r="I20" s="38">
        <f>[3]ごみ搬入量内訳!BC20</f>
        <v>4094</v>
      </c>
      <c r="J20" s="38">
        <f>[4]資源化量内訳!BO20</f>
        <v>2524</v>
      </c>
      <c r="K20" s="38">
        <f t="shared" si="1"/>
        <v>48473</v>
      </c>
      <c r="L20" s="39">
        <f t="shared" si="2"/>
        <v>919.25367365802401</v>
      </c>
      <c r="M20" s="38">
        <f>IF(D20&lt;&gt;0,([3]ごみ搬入量内訳!BR20+H29実績!J20)/H29実績!D20/365*1000000,"-")</f>
        <v>705.90595784400853</v>
      </c>
      <c r="N20" s="38">
        <f>IF(D20&lt;&gt;0,[3]ごみ搬入量内訳!CM20/H29実績!D20/365*1000000,"-")</f>
        <v>213.3477158140154</v>
      </c>
      <c r="O20" s="38">
        <f>[3]ごみ搬入量内訳!DH20</f>
        <v>0</v>
      </c>
      <c r="P20" s="38">
        <f>[4]ごみ処理量内訳!E20</f>
        <v>37247</v>
      </c>
      <c r="Q20" s="38">
        <f>[4]ごみ処理量内訳!N20</f>
        <v>93</v>
      </c>
      <c r="R20" s="38">
        <f t="shared" si="3"/>
        <v>7206</v>
      </c>
      <c r="S20" s="38">
        <f>[4]ごみ処理量内訳!G20</f>
        <v>2947</v>
      </c>
      <c r="T20" s="38">
        <f>[4]ごみ処理量内訳!L20</f>
        <v>1286</v>
      </c>
      <c r="U20" s="38">
        <f>[4]ごみ処理量内訳!H20</f>
        <v>0</v>
      </c>
      <c r="V20" s="38">
        <f>[4]ごみ処理量内訳!I20</f>
        <v>0</v>
      </c>
      <c r="W20" s="38">
        <f>[4]ごみ処理量内訳!J20</f>
        <v>0</v>
      </c>
      <c r="X20" s="38">
        <f>[4]ごみ処理量内訳!K20</f>
        <v>2973</v>
      </c>
      <c r="Y20" s="38">
        <f>[4]ごみ処理量内訳!M20</f>
        <v>0</v>
      </c>
      <c r="Z20" s="38">
        <f>[4]資源化量内訳!Y20</f>
        <v>1403</v>
      </c>
      <c r="AA20" s="38">
        <f t="shared" si="4"/>
        <v>45949</v>
      </c>
      <c r="AB20" s="40">
        <f t="shared" si="5"/>
        <v>99.797601688828919</v>
      </c>
      <c r="AC20" s="38">
        <f>[4]施設資源化量内訳!Y20</f>
        <v>4714</v>
      </c>
      <c r="AD20" s="38">
        <f>[4]施設資源化量内訳!AT20</f>
        <v>467</v>
      </c>
      <c r="AE20" s="38">
        <f>[4]施設資源化量内訳!BO20</f>
        <v>0</v>
      </c>
      <c r="AF20" s="38">
        <f>[4]施設資源化量内訳!CJ20</f>
        <v>0</v>
      </c>
      <c r="AG20" s="38">
        <f>[4]施設資源化量内訳!DE20</f>
        <v>0</v>
      </c>
      <c r="AH20" s="38">
        <f>[4]施設資源化量内訳!DZ20</f>
        <v>2973</v>
      </c>
      <c r="AI20" s="38">
        <f>[4]施設資源化量内訳!EU20</f>
        <v>1286</v>
      </c>
      <c r="AJ20" s="38">
        <f t="shared" si="6"/>
        <v>9440</v>
      </c>
      <c r="AK20" s="40">
        <f t="shared" si="7"/>
        <v>27.576176428114618</v>
      </c>
      <c r="AL20" s="40">
        <f>IF((AA20+J20)&lt;&gt;0,([4]資源化量内訳!D20-[4]資源化量内訳!R20-[4]資源化量内訳!T20-[4]資源化量内訳!V20-[4]資源化量内訳!U20)/(AA20+J20)*100,"-")</f>
        <v>25.824685907618672</v>
      </c>
      <c r="AM20" s="38">
        <f>[4]ごみ処理量内訳!AA20</f>
        <v>93</v>
      </c>
      <c r="AN20" s="38">
        <f>[4]ごみ処理量内訳!AB20</f>
        <v>402</v>
      </c>
      <c r="AO20" s="38">
        <f>[4]ごみ処理量内訳!AC20</f>
        <v>0</v>
      </c>
      <c r="AP20" s="38">
        <f t="shared" si="8"/>
        <v>495</v>
      </c>
      <c r="AQ20" s="41" t="s">
        <v>148</v>
      </c>
      <c r="AR20" s="42"/>
    </row>
    <row r="21" spans="1:44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99282</v>
      </c>
      <c r="E21" s="38">
        <v>99282</v>
      </c>
      <c r="F21" s="38">
        <v>0</v>
      </c>
      <c r="G21" s="38">
        <v>6457</v>
      </c>
      <c r="H21" s="38">
        <f>SUM([3]ごみ搬入量内訳!E21,+[3]ごみ搬入量内訳!AD21)</f>
        <v>25505</v>
      </c>
      <c r="I21" s="38">
        <f>[3]ごみ搬入量内訳!BC21</f>
        <v>227</v>
      </c>
      <c r="J21" s="38">
        <f>[4]資源化量内訳!BO21</f>
        <v>2166</v>
      </c>
      <c r="K21" s="38">
        <f t="shared" si="1"/>
        <v>27898</v>
      </c>
      <c r="L21" s="39">
        <f t="shared" si="2"/>
        <v>769.85633561298903</v>
      </c>
      <c r="M21" s="38">
        <f>IF(D21&lt;&gt;0,([3]ごみ搬入量内訳!BR21+H29実績!J21)/H29実績!D21/365*1000000,"-")</f>
        <v>569.48617098162072</v>
      </c>
      <c r="N21" s="38">
        <f>IF(D21&lt;&gt;0,[3]ごみ搬入量内訳!CM21/H29実績!D21/365*1000000,"-")</f>
        <v>200.37016463136831</v>
      </c>
      <c r="O21" s="38">
        <f>[3]ごみ搬入量内訳!DH21</f>
        <v>0</v>
      </c>
      <c r="P21" s="38">
        <f>[4]ごみ処理量内訳!E21</f>
        <v>23665</v>
      </c>
      <c r="Q21" s="38">
        <f>[4]ごみ処理量内訳!N21</f>
        <v>313</v>
      </c>
      <c r="R21" s="38">
        <f t="shared" si="3"/>
        <v>1337</v>
      </c>
      <c r="S21" s="38">
        <f>[4]ごみ処理量内訳!G21</f>
        <v>0</v>
      </c>
      <c r="T21" s="38">
        <f>[4]ごみ処理量内訳!L21</f>
        <v>1300</v>
      </c>
      <c r="U21" s="38">
        <f>[4]ごみ処理量内訳!H21</f>
        <v>37</v>
      </c>
      <c r="V21" s="38">
        <f>[4]ごみ処理量内訳!I21</f>
        <v>0</v>
      </c>
      <c r="W21" s="38">
        <f>[4]ごみ処理量内訳!J21</f>
        <v>0</v>
      </c>
      <c r="X21" s="38">
        <f>[4]ごみ処理量内訳!K21</f>
        <v>0</v>
      </c>
      <c r="Y21" s="38">
        <f>[4]ごみ処理量内訳!M21</f>
        <v>0</v>
      </c>
      <c r="Z21" s="38">
        <f>[4]資源化量内訳!Y21</f>
        <v>369</v>
      </c>
      <c r="AA21" s="38">
        <f t="shared" si="4"/>
        <v>25684</v>
      </c>
      <c r="AB21" s="40">
        <f t="shared" si="5"/>
        <v>98.781342470020249</v>
      </c>
      <c r="AC21" s="38">
        <f>[4]施設資源化量内訳!Y21</f>
        <v>1050</v>
      </c>
      <c r="AD21" s="38">
        <f>[4]施設資源化量内訳!AT21</f>
        <v>0</v>
      </c>
      <c r="AE21" s="38">
        <f>[4]施設資源化量内訳!BO21</f>
        <v>37</v>
      </c>
      <c r="AF21" s="38">
        <f>[4]施設資源化量内訳!CJ21</f>
        <v>0</v>
      </c>
      <c r="AG21" s="38">
        <f>[4]施設資源化量内訳!DE21</f>
        <v>0</v>
      </c>
      <c r="AH21" s="38">
        <f>[4]施設資源化量内訳!DZ21</f>
        <v>0</v>
      </c>
      <c r="AI21" s="38">
        <f>[4]施設資源化量内訳!EU21</f>
        <v>667</v>
      </c>
      <c r="AJ21" s="38">
        <f t="shared" si="6"/>
        <v>1754</v>
      </c>
      <c r="AK21" s="40">
        <f t="shared" si="7"/>
        <v>15.400359066427288</v>
      </c>
      <c r="AL21" s="40">
        <f>IF((AA21+J21)&lt;&gt;0,([4]資源化量内訳!D21-[4]資源化量内訳!R21-[4]資源化量内訳!T21-[4]資源化量内訳!V21-[4]資源化量内訳!U21)/(AA21+J21)*100,"-")</f>
        <v>14.552962298025134</v>
      </c>
      <c r="AM21" s="38">
        <f>[4]ごみ処理量内訳!AA21</f>
        <v>313</v>
      </c>
      <c r="AN21" s="38">
        <f>[4]ごみ処理量内訳!AB21</f>
        <v>2040</v>
      </c>
      <c r="AO21" s="38">
        <f>[4]ごみ処理量内訳!AC21</f>
        <v>0</v>
      </c>
      <c r="AP21" s="38">
        <f t="shared" si="8"/>
        <v>2353</v>
      </c>
      <c r="AQ21" s="41" t="s">
        <v>149</v>
      </c>
      <c r="AR21" s="42"/>
    </row>
    <row r="22" spans="1:44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26454</v>
      </c>
      <c r="E22" s="38">
        <v>26454</v>
      </c>
      <c r="F22" s="38">
        <v>0</v>
      </c>
      <c r="G22" s="38">
        <v>575</v>
      </c>
      <c r="H22" s="38">
        <f>SUM([3]ごみ搬入量内訳!E22,+[3]ごみ搬入量内訳!AD22)</f>
        <v>6020</v>
      </c>
      <c r="I22" s="38">
        <f>[3]ごみ搬入量内訳!BC22</f>
        <v>402</v>
      </c>
      <c r="J22" s="38">
        <f>[4]資源化量内訳!BO22</f>
        <v>444</v>
      </c>
      <c r="K22" s="38">
        <f t="shared" si="1"/>
        <v>6866</v>
      </c>
      <c r="L22" s="39">
        <f t="shared" si="2"/>
        <v>711.08183655060066</v>
      </c>
      <c r="M22" s="38">
        <f>IF(D22&lt;&gt;0,([3]ごみ搬入量内訳!BR22+H29実績!J22)/H29実績!D22/365*1000000,"-")</f>
        <v>525.90643256684393</v>
      </c>
      <c r="N22" s="38">
        <f>IF(D22&lt;&gt;0,[3]ごみ搬入量内訳!CM22/H29実績!D22/365*1000000,"-")</f>
        <v>185.17540398375678</v>
      </c>
      <c r="O22" s="38">
        <f>[3]ごみ搬入量内訳!DH22</f>
        <v>0</v>
      </c>
      <c r="P22" s="38">
        <f>[4]ごみ処理量内訳!E22</f>
        <v>5592</v>
      </c>
      <c r="Q22" s="38">
        <f>[4]ごみ処理量内訳!N22</f>
        <v>0</v>
      </c>
      <c r="R22" s="38">
        <f t="shared" si="3"/>
        <v>437</v>
      </c>
      <c r="S22" s="38">
        <f>[4]ごみ処理量内訳!G22</f>
        <v>437</v>
      </c>
      <c r="T22" s="38">
        <f>[4]ごみ処理量内訳!L22</f>
        <v>0</v>
      </c>
      <c r="U22" s="38">
        <f>[4]ごみ処理量内訳!H22</f>
        <v>0</v>
      </c>
      <c r="V22" s="38">
        <f>[4]ごみ処理量内訳!I22</f>
        <v>0</v>
      </c>
      <c r="W22" s="38">
        <f>[4]ごみ処理量内訳!J22</f>
        <v>0</v>
      </c>
      <c r="X22" s="38">
        <f>[4]ごみ処理量内訳!K22</f>
        <v>0</v>
      </c>
      <c r="Y22" s="38">
        <f>[4]ごみ処理量内訳!M22</f>
        <v>0</v>
      </c>
      <c r="Z22" s="38">
        <f>[4]資源化量内訳!Y22</f>
        <v>393</v>
      </c>
      <c r="AA22" s="38">
        <f t="shared" si="4"/>
        <v>6422</v>
      </c>
      <c r="AB22" s="40">
        <f t="shared" si="5"/>
        <v>100</v>
      </c>
      <c r="AC22" s="38">
        <f>[4]施設資源化量内訳!Y22</f>
        <v>0</v>
      </c>
      <c r="AD22" s="38">
        <f>[4]施設資源化量内訳!AT22</f>
        <v>87</v>
      </c>
      <c r="AE22" s="38">
        <f>[4]施設資源化量内訳!BO22</f>
        <v>0</v>
      </c>
      <c r="AF22" s="38">
        <f>[4]施設資源化量内訳!CJ22</f>
        <v>0</v>
      </c>
      <c r="AG22" s="38">
        <f>[4]施設資源化量内訳!DE22</f>
        <v>0</v>
      </c>
      <c r="AH22" s="38">
        <f>[4]施設資源化量内訳!DZ22</f>
        <v>0</v>
      </c>
      <c r="AI22" s="38">
        <f>[4]施設資源化量内訳!EU22</f>
        <v>0</v>
      </c>
      <c r="AJ22" s="38">
        <f t="shared" si="6"/>
        <v>87</v>
      </c>
      <c r="AK22" s="40">
        <f t="shared" si="7"/>
        <v>13.457617244392658</v>
      </c>
      <c r="AL22" s="40">
        <f>IF((AA22+J22)&lt;&gt;0,([4]資源化量内訳!D22-[4]資源化量内訳!R22-[4]資源化量内訳!T22-[4]資源化量内訳!V22-[4]資源化量内訳!U22)/(AA22+J22)*100,"-")</f>
        <v>13.457617244392658</v>
      </c>
      <c r="AM22" s="38">
        <f>[4]ごみ処理量内訳!AA22</f>
        <v>0</v>
      </c>
      <c r="AN22" s="38">
        <f>[4]ごみ処理量内訳!AB22</f>
        <v>642</v>
      </c>
      <c r="AO22" s="38">
        <f>[4]ごみ処理量内訳!AC22</f>
        <v>76</v>
      </c>
      <c r="AP22" s="38">
        <f t="shared" si="8"/>
        <v>718</v>
      </c>
      <c r="AQ22" s="41" t="s">
        <v>150</v>
      </c>
      <c r="AR22" s="42"/>
    </row>
    <row r="23" spans="1:44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55033</v>
      </c>
      <c r="E23" s="38">
        <v>55033</v>
      </c>
      <c r="F23" s="38">
        <v>0</v>
      </c>
      <c r="G23" s="38">
        <v>2128</v>
      </c>
      <c r="H23" s="38">
        <f>SUM([3]ごみ搬入量内訳!E23,+[3]ごみ搬入量内訳!AD23)</f>
        <v>12489</v>
      </c>
      <c r="I23" s="38">
        <f>[3]ごみ搬入量内訳!BC23</f>
        <v>1035</v>
      </c>
      <c r="J23" s="38">
        <f>[4]資源化量内訳!BO23</f>
        <v>265</v>
      </c>
      <c r="K23" s="38">
        <f t="shared" si="1"/>
        <v>13789</v>
      </c>
      <c r="L23" s="39">
        <f t="shared" si="2"/>
        <v>686.46234426218496</v>
      </c>
      <c r="M23" s="38">
        <f>IF(D23&lt;&gt;0,([3]ごみ搬入量内訳!BR23+H29実績!J23)/H29実績!D23/365*1000000,"-")</f>
        <v>425.24920912956588</v>
      </c>
      <c r="N23" s="38">
        <f>IF(D23&lt;&gt;0,[3]ごみ搬入量内訳!CM23/H29実績!D23/365*1000000,"-")</f>
        <v>261.21313513261907</v>
      </c>
      <c r="O23" s="38">
        <f>[3]ごみ搬入量内訳!DH23</f>
        <v>0</v>
      </c>
      <c r="P23" s="38">
        <f>[4]ごみ処理量内訳!E23</f>
        <v>12040</v>
      </c>
      <c r="Q23" s="38">
        <f>[4]ごみ処理量内訳!N23</f>
        <v>0</v>
      </c>
      <c r="R23" s="38">
        <f t="shared" si="3"/>
        <v>1016</v>
      </c>
      <c r="S23" s="38">
        <f>[4]ごみ処理量内訳!G23</f>
        <v>623</v>
      </c>
      <c r="T23" s="38">
        <f>[4]ごみ処理量内訳!L23</f>
        <v>112</v>
      </c>
      <c r="U23" s="38">
        <f>[4]ごみ処理量内訳!H23</f>
        <v>0</v>
      </c>
      <c r="V23" s="38">
        <f>[4]ごみ処理量内訳!I23</f>
        <v>0</v>
      </c>
      <c r="W23" s="38">
        <f>[4]ごみ処理量内訳!J23</f>
        <v>0</v>
      </c>
      <c r="X23" s="38">
        <f>[4]ごみ処理量内訳!K23</f>
        <v>281</v>
      </c>
      <c r="Y23" s="38">
        <f>[4]ごみ処理量内訳!M23</f>
        <v>0</v>
      </c>
      <c r="Z23" s="38">
        <f>[4]資源化量内訳!Y23</f>
        <v>567</v>
      </c>
      <c r="AA23" s="38">
        <f t="shared" si="4"/>
        <v>13623</v>
      </c>
      <c r="AB23" s="40">
        <f t="shared" si="5"/>
        <v>100</v>
      </c>
      <c r="AC23" s="38">
        <f>[4]施設資源化量内訳!Y23</f>
        <v>852</v>
      </c>
      <c r="AD23" s="38">
        <f>[4]施設資源化量内訳!AT23</f>
        <v>61</v>
      </c>
      <c r="AE23" s="38">
        <f>[4]施設資源化量内訳!BO23</f>
        <v>0</v>
      </c>
      <c r="AF23" s="38">
        <f>[4]施設資源化量内訳!CJ23</f>
        <v>0</v>
      </c>
      <c r="AG23" s="38">
        <f>[4]施設資源化量内訳!DE23</f>
        <v>0</v>
      </c>
      <c r="AH23" s="38">
        <f>[4]施設資源化量内訳!DZ23</f>
        <v>281</v>
      </c>
      <c r="AI23" s="38">
        <f>[4]施設資源化量内訳!EU23</f>
        <v>112</v>
      </c>
      <c r="AJ23" s="38">
        <f t="shared" si="6"/>
        <v>1306</v>
      </c>
      <c r="AK23" s="40">
        <f t="shared" si="7"/>
        <v>15.394585253456222</v>
      </c>
      <c r="AL23" s="40">
        <f>IF((AA23+J23)&lt;&gt;0,([4]資源化量内訳!D23-[4]資源化量内訳!R23-[4]資源化量内訳!T23-[4]資源化量内訳!V23-[4]資源化量内訳!U23)/(AA23+J23)*100,"-")</f>
        <v>13.371255760368664</v>
      </c>
      <c r="AM23" s="38">
        <f>[4]ごみ処理量内訳!AA23</f>
        <v>0</v>
      </c>
      <c r="AN23" s="38">
        <f>[4]ごみ処理量内訳!AB23</f>
        <v>391</v>
      </c>
      <c r="AO23" s="38">
        <f>[4]ごみ処理量内訳!AC23</f>
        <v>38</v>
      </c>
      <c r="AP23" s="38">
        <f t="shared" si="8"/>
        <v>429</v>
      </c>
      <c r="AQ23" s="41" t="s">
        <v>151</v>
      </c>
      <c r="AR23" s="42"/>
    </row>
    <row r="24" spans="1:44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23857</v>
      </c>
      <c r="E24" s="38">
        <v>23857</v>
      </c>
      <c r="F24" s="38">
        <v>0</v>
      </c>
      <c r="G24" s="38">
        <v>122</v>
      </c>
      <c r="H24" s="38">
        <f>SUM([3]ごみ搬入量内訳!E24,+[3]ごみ搬入量内訳!AD24)</f>
        <v>5689</v>
      </c>
      <c r="I24" s="38">
        <f>[3]ごみ搬入量内訳!BC24</f>
        <v>1106</v>
      </c>
      <c r="J24" s="38">
        <f>[4]資源化量内訳!BO24</f>
        <v>619</v>
      </c>
      <c r="K24" s="38">
        <f t="shared" si="1"/>
        <v>7414</v>
      </c>
      <c r="L24" s="39">
        <f t="shared" si="2"/>
        <v>851.42007658646469</v>
      </c>
      <c r="M24" s="38">
        <f>IF(D24&lt;&gt;0,([3]ごみ搬入量内訳!BR24+H29実績!J24)/H29実績!D24/365*1000000,"-")</f>
        <v>694.89383375029649</v>
      </c>
      <c r="N24" s="38">
        <f>IF(D24&lt;&gt;0,[3]ごみ搬入量内訳!CM24/H29実績!D24/365*1000000,"-")</f>
        <v>156.52624283616822</v>
      </c>
      <c r="O24" s="38">
        <f>[3]ごみ搬入量内訳!DH24</f>
        <v>0</v>
      </c>
      <c r="P24" s="38">
        <f>[4]ごみ処理量内訳!E24</f>
        <v>5692</v>
      </c>
      <c r="Q24" s="38">
        <f>[4]ごみ処理量内訳!N24</f>
        <v>120</v>
      </c>
      <c r="R24" s="38">
        <f t="shared" si="3"/>
        <v>983</v>
      </c>
      <c r="S24" s="38">
        <f>[4]ごみ処理量内訳!G24</f>
        <v>0</v>
      </c>
      <c r="T24" s="38">
        <f>[4]ごみ処理量内訳!L24</f>
        <v>983</v>
      </c>
      <c r="U24" s="38">
        <f>[4]ごみ処理量内訳!H24</f>
        <v>0</v>
      </c>
      <c r="V24" s="38">
        <f>[4]ごみ処理量内訳!I24</f>
        <v>0</v>
      </c>
      <c r="W24" s="38">
        <f>[4]ごみ処理量内訳!J24</f>
        <v>0</v>
      </c>
      <c r="X24" s="38">
        <f>[4]ごみ処理量内訳!K24</f>
        <v>0</v>
      </c>
      <c r="Y24" s="38">
        <f>[4]ごみ処理量内訳!M24</f>
        <v>0</v>
      </c>
      <c r="Z24" s="38">
        <f>[4]資源化量内訳!Y24</f>
        <v>0</v>
      </c>
      <c r="AA24" s="38">
        <f t="shared" si="4"/>
        <v>6795</v>
      </c>
      <c r="AB24" s="40">
        <f t="shared" si="5"/>
        <v>98.233995584988961</v>
      </c>
      <c r="AC24" s="38">
        <f>[4]施設資源化量内訳!Y24</f>
        <v>0</v>
      </c>
      <c r="AD24" s="38">
        <f>[4]施設資源化量内訳!AT24</f>
        <v>0</v>
      </c>
      <c r="AE24" s="38">
        <f>[4]施設資源化量内訳!BO24</f>
        <v>0</v>
      </c>
      <c r="AF24" s="38">
        <f>[4]施設資源化量内訳!CJ24</f>
        <v>0</v>
      </c>
      <c r="AG24" s="38">
        <f>[4]施設資源化量内訳!DE24</f>
        <v>0</v>
      </c>
      <c r="AH24" s="38">
        <f>[4]施設資源化量内訳!DZ24</f>
        <v>0</v>
      </c>
      <c r="AI24" s="38">
        <f>[4]施設資源化量内訳!EU24</f>
        <v>983</v>
      </c>
      <c r="AJ24" s="38">
        <f t="shared" si="6"/>
        <v>983</v>
      </c>
      <c r="AK24" s="40">
        <f t="shared" si="7"/>
        <v>21.60776908551389</v>
      </c>
      <c r="AL24" s="40">
        <f>IF((AA24+J24)&lt;&gt;0,([4]資源化量内訳!D24-[4]資源化量内訳!R24-[4]資源化量内訳!T24-[4]資源化量内訳!V24-[4]資源化量内訳!U24)/(AA24+J24)*100,"-")</f>
        <v>21.60776908551389</v>
      </c>
      <c r="AM24" s="38">
        <f>[4]ごみ処理量内訳!AA24</f>
        <v>120</v>
      </c>
      <c r="AN24" s="38">
        <f>[4]ごみ処理量内訳!AB24</f>
        <v>693</v>
      </c>
      <c r="AO24" s="38">
        <f>[4]ごみ処理量内訳!AC24</f>
        <v>0</v>
      </c>
      <c r="AP24" s="38">
        <f t="shared" si="8"/>
        <v>813</v>
      </c>
      <c r="AQ24" s="41" t="s">
        <v>152</v>
      </c>
      <c r="AR24" s="42"/>
    </row>
    <row r="25" spans="1:44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33507</v>
      </c>
      <c r="E25" s="38">
        <v>33507</v>
      </c>
      <c r="F25" s="38">
        <v>0</v>
      </c>
      <c r="G25" s="38">
        <v>545</v>
      </c>
      <c r="H25" s="38">
        <f>SUM([3]ごみ搬入量内訳!E25,+[3]ごみ搬入量内訳!AD25)</f>
        <v>9500</v>
      </c>
      <c r="I25" s="38">
        <f>[3]ごみ搬入量内訳!BC25</f>
        <v>133</v>
      </c>
      <c r="J25" s="38">
        <f>[4]資源化量内訳!BO25</f>
        <v>409</v>
      </c>
      <c r="K25" s="38">
        <f t="shared" si="1"/>
        <v>10042</v>
      </c>
      <c r="L25" s="39">
        <f t="shared" si="2"/>
        <v>821.09197383004414</v>
      </c>
      <c r="M25" s="38">
        <f>IF(D25&lt;&gt;0,([3]ごみ搬入量内訳!BR25+H29実績!J25)/H29実績!D25/365*1000000,"-")</f>
        <v>504.08604049613842</v>
      </c>
      <c r="N25" s="38">
        <f>IF(D25&lt;&gt;0,[3]ごみ搬入量内訳!CM25/H29実績!D25/365*1000000,"-")</f>
        <v>317.00593333390572</v>
      </c>
      <c r="O25" s="38">
        <f>[3]ごみ搬入量内訳!DH25</f>
        <v>1089</v>
      </c>
      <c r="P25" s="38">
        <f>[4]ごみ処理量内訳!E25</f>
        <v>8156</v>
      </c>
      <c r="Q25" s="38">
        <f>[4]ごみ処理量内訳!N25</f>
        <v>0</v>
      </c>
      <c r="R25" s="38">
        <f t="shared" si="3"/>
        <v>702</v>
      </c>
      <c r="S25" s="38">
        <f>[4]ごみ処理量内訳!G25</f>
        <v>215</v>
      </c>
      <c r="T25" s="38">
        <f>[4]ごみ処理量内訳!L25</f>
        <v>441</v>
      </c>
      <c r="U25" s="38">
        <f>[4]ごみ処理量内訳!H25</f>
        <v>0</v>
      </c>
      <c r="V25" s="38">
        <f>[4]ごみ処理量内訳!I25</f>
        <v>0</v>
      </c>
      <c r="W25" s="38">
        <f>[4]ごみ処理量内訳!J25</f>
        <v>0</v>
      </c>
      <c r="X25" s="38">
        <f>[4]ごみ処理量内訳!K25</f>
        <v>46</v>
      </c>
      <c r="Y25" s="38">
        <f>[4]ごみ処理量内訳!M25</f>
        <v>0</v>
      </c>
      <c r="Z25" s="38">
        <f>[4]資源化量内訳!Y25</f>
        <v>642</v>
      </c>
      <c r="AA25" s="38">
        <f t="shared" si="4"/>
        <v>9500</v>
      </c>
      <c r="AB25" s="40">
        <f t="shared" si="5"/>
        <v>100</v>
      </c>
      <c r="AC25" s="38">
        <f>[4]施設資源化量内訳!Y25</f>
        <v>0</v>
      </c>
      <c r="AD25" s="38">
        <f>[4]施設資源化量内訳!AT25</f>
        <v>215</v>
      </c>
      <c r="AE25" s="38">
        <f>[4]施設資源化量内訳!BO25</f>
        <v>0</v>
      </c>
      <c r="AF25" s="38">
        <f>[4]施設資源化量内訳!CJ25</f>
        <v>0</v>
      </c>
      <c r="AG25" s="38">
        <f>[4]施設資源化量内訳!DE25</f>
        <v>0</v>
      </c>
      <c r="AH25" s="38">
        <f>[4]施設資源化量内訳!DZ25</f>
        <v>46</v>
      </c>
      <c r="AI25" s="38">
        <f>[4]施設資源化量内訳!EU25</f>
        <v>440</v>
      </c>
      <c r="AJ25" s="38">
        <f t="shared" si="6"/>
        <v>701</v>
      </c>
      <c r="AK25" s="40">
        <f t="shared" si="7"/>
        <v>17.680896155010597</v>
      </c>
      <c r="AL25" s="40">
        <f>IF((AA25+J25)&lt;&gt;0,([4]資源化量内訳!D25-[4]資源化量内訳!R25-[4]資源化量内訳!T25-[4]資源化量内訳!V25-[4]資源化量内訳!U25)/(AA25+J25)*100,"-")</f>
        <v>17.680896155010597</v>
      </c>
      <c r="AM25" s="38">
        <f>[4]ごみ処理量内訳!AA25</f>
        <v>0</v>
      </c>
      <c r="AN25" s="38">
        <f>[4]ごみ処理量内訳!AB25</f>
        <v>521</v>
      </c>
      <c r="AO25" s="38">
        <f>[4]ごみ処理量内訳!AC25</f>
        <v>0</v>
      </c>
      <c r="AP25" s="38">
        <f t="shared" si="8"/>
        <v>521</v>
      </c>
      <c r="AQ25" s="41" t="s">
        <v>153</v>
      </c>
      <c r="AR25" s="42"/>
    </row>
    <row r="26" spans="1:44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40820</v>
      </c>
      <c r="E26" s="38">
        <v>40820</v>
      </c>
      <c r="F26" s="38">
        <v>0</v>
      </c>
      <c r="G26" s="38">
        <v>444</v>
      </c>
      <c r="H26" s="38">
        <f>SUM([3]ごみ搬入量内訳!E26,+[3]ごみ搬入量内訳!AD26)</f>
        <v>8573</v>
      </c>
      <c r="I26" s="38">
        <f>[3]ごみ搬入量内訳!BC26</f>
        <v>3489</v>
      </c>
      <c r="J26" s="38">
        <f>[4]資源化量内訳!BO26</f>
        <v>0</v>
      </c>
      <c r="K26" s="38">
        <f t="shared" si="1"/>
        <v>12062</v>
      </c>
      <c r="L26" s="39">
        <f t="shared" si="2"/>
        <v>809.56823474928353</v>
      </c>
      <c r="M26" s="38">
        <f>IF(D26&lt;&gt;0,([3]ごみ搬入量内訳!BR26+H29実績!J26)/H29実績!D26/365*1000000,"-")</f>
        <v>542.91141194552768</v>
      </c>
      <c r="N26" s="38">
        <f>IF(D26&lt;&gt;0,[3]ごみ搬入量内訳!CM26/H29実績!D26/365*1000000,"-")</f>
        <v>266.65682280375592</v>
      </c>
      <c r="O26" s="38">
        <f>[3]ごみ搬入量内訳!DH26</f>
        <v>0</v>
      </c>
      <c r="P26" s="38">
        <f>[4]ごみ処理量内訳!E26</f>
        <v>9741</v>
      </c>
      <c r="Q26" s="38">
        <f>[4]ごみ処理量内訳!N26</f>
        <v>475</v>
      </c>
      <c r="R26" s="38">
        <f t="shared" si="3"/>
        <v>1697</v>
      </c>
      <c r="S26" s="38">
        <f>[4]ごみ処理量内訳!G26</f>
        <v>0</v>
      </c>
      <c r="T26" s="38">
        <f>[4]ごみ処理量内訳!L26</f>
        <v>1675</v>
      </c>
      <c r="U26" s="38">
        <f>[4]ごみ処理量内訳!H26</f>
        <v>22</v>
      </c>
      <c r="V26" s="38">
        <f>[4]ごみ処理量内訳!I26</f>
        <v>0</v>
      </c>
      <c r="W26" s="38">
        <f>[4]ごみ処理量内訳!J26</f>
        <v>0</v>
      </c>
      <c r="X26" s="38">
        <f>[4]ごみ処理量内訳!K26</f>
        <v>0</v>
      </c>
      <c r="Y26" s="38">
        <f>[4]ごみ処理量内訳!M26</f>
        <v>0</v>
      </c>
      <c r="Z26" s="38">
        <f>[4]資源化量内訳!Y26</f>
        <v>151</v>
      </c>
      <c r="AA26" s="38">
        <f t="shared" si="4"/>
        <v>12064</v>
      </c>
      <c r="AB26" s="40">
        <f t="shared" si="5"/>
        <v>96.062665782493369</v>
      </c>
      <c r="AC26" s="38">
        <f>[4]施設資源化量内訳!Y26</f>
        <v>266</v>
      </c>
      <c r="AD26" s="38">
        <f>[4]施設資源化量内訳!AT26</f>
        <v>0</v>
      </c>
      <c r="AE26" s="38">
        <f>[4]施設資源化量内訳!BO26</f>
        <v>22</v>
      </c>
      <c r="AF26" s="38">
        <f>[4]施設資源化量内訳!CJ26</f>
        <v>0</v>
      </c>
      <c r="AG26" s="38">
        <f>[4]施設資源化量内訳!DE26</f>
        <v>0</v>
      </c>
      <c r="AH26" s="38">
        <f>[4]施設資源化量内訳!DZ26</f>
        <v>0</v>
      </c>
      <c r="AI26" s="38">
        <f>[4]施設資源化量内訳!EU26</f>
        <v>1528</v>
      </c>
      <c r="AJ26" s="38">
        <f t="shared" si="6"/>
        <v>1816</v>
      </c>
      <c r="AK26" s="40">
        <f t="shared" si="7"/>
        <v>16.304708222811669</v>
      </c>
      <c r="AL26" s="40">
        <f>IF((AA26+J26)&lt;&gt;0,([4]資源化量内訳!D26-[4]資源化量内訳!R26-[4]資源化量内訳!T26-[4]資源化量内訳!V26-[4]資源化量内訳!U26)/(AA26+J26)*100,"-")</f>
        <v>16.304708222811669</v>
      </c>
      <c r="AM26" s="38">
        <f>[4]ごみ処理量内訳!AA26</f>
        <v>475</v>
      </c>
      <c r="AN26" s="38">
        <f>[4]ごみ処理量内訳!AB26</f>
        <v>637</v>
      </c>
      <c r="AO26" s="38">
        <f>[4]ごみ処理量内訳!AC26</f>
        <v>4</v>
      </c>
      <c r="AP26" s="38">
        <f t="shared" si="8"/>
        <v>1116</v>
      </c>
      <c r="AQ26" s="41" t="s">
        <v>154</v>
      </c>
      <c r="AR26" s="42"/>
    </row>
    <row r="27" spans="1:44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32399</v>
      </c>
      <c r="E27" s="38">
        <v>32399</v>
      </c>
      <c r="F27" s="38">
        <v>0</v>
      </c>
      <c r="G27" s="38">
        <v>366</v>
      </c>
      <c r="H27" s="38">
        <f>SUM([3]ごみ搬入量内訳!E27,+[3]ごみ搬入量内訳!AD27)</f>
        <v>7524</v>
      </c>
      <c r="I27" s="38">
        <f>[3]ごみ搬入量内訳!BC27</f>
        <v>2519</v>
      </c>
      <c r="J27" s="38">
        <f>[4]資源化量内訳!BO27</f>
        <v>848</v>
      </c>
      <c r="K27" s="38">
        <f t="shared" si="1"/>
        <v>10891</v>
      </c>
      <c r="L27" s="39">
        <f t="shared" si="2"/>
        <v>920.96534351009484</v>
      </c>
      <c r="M27" s="38">
        <f>IF(D27&lt;&gt;0,([3]ごみ搬入量内訳!BR27+H29実績!J27)/H29実績!D27/365*1000000,"-")</f>
        <v>560.98467439592036</v>
      </c>
      <c r="N27" s="38">
        <f>IF(D27&lt;&gt;0,[3]ごみ搬入量内訳!CM27/H29実績!D27/365*1000000,"-")</f>
        <v>359.98066911417442</v>
      </c>
      <c r="O27" s="38">
        <f>[3]ごみ搬入量内訳!DH27</f>
        <v>0</v>
      </c>
      <c r="P27" s="38">
        <f>[4]ごみ処理量内訳!E27</f>
        <v>8969</v>
      </c>
      <c r="Q27" s="38">
        <f>[4]ごみ処理量内訳!N27</f>
        <v>224</v>
      </c>
      <c r="R27" s="38">
        <f t="shared" si="3"/>
        <v>701</v>
      </c>
      <c r="S27" s="38">
        <f>[4]ごみ処理量内訳!G27</f>
        <v>228</v>
      </c>
      <c r="T27" s="38">
        <f>[4]ごみ処理量内訳!L27</f>
        <v>473</v>
      </c>
      <c r="U27" s="38">
        <f>[4]ごみ処理量内訳!H27</f>
        <v>0</v>
      </c>
      <c r="V27" s="38">
        <f>[4]ごみ処理量内訳!I27</f>
        <v>0</v>
      </c>
      <c r="W27" s="38">
        <f>[4]ごみ処理量内訳!J27</f>
        <v>0</v>
      </c>
      <c r="X27" s="38">
        <f>[4]ごみ処理量内訳!K27</f>
        <v>0</v>
      </c>
      <c r="Y27" s="38">
        <f>[4]ごみ処理量内訳!M27</f>
        <v>0</v>
      </c>
      <c r="Z27" s="38">
        <f>[4]資源化量内訳!Y27</f>
        <v>135</v>
      </c>
      <c r="AA27" s="38">
        <f t="shared" si="4"/>
        <v>10029</v>
      </c>
      <c r="AB27" s="40">
        <f t="shared" si="5"/>
        <v>97.766477216073383</v>
      </c>
      <c r="AC27" s="38">
        <f>[4]施設資源化量内訳!Y27</f>
        <v>0</v>
      </c>
      <c r="AD27" s="38">
        <f>[4]施設資源化量内訳!AT27</f>
        <v>0</v>
      </c>
      <c r="AE27" s="38">
        <f>[4]施設資源化量内訳!BO27</f>
        <v>0</v>
      </c>
      <c r="AF27" s="38">
        <f>[4]施設資源化量内訳!CJ27</f>
        <v>0</v>
      </c>
      <c r="AG27" s="38">
        <f>[4]施設資源化量内訳!DE27</f>
        <v>0</v>
      </c>
      <c r="AH27" s="38">
        <f>[4]施設資源化量内訳!DZ27</f>
        <v>0</v>
      </c>
      <c r="AI27" s="38">
        <f>[4]施設資源化量内訳!EU27</f>
        <v>420</v>
      </c>
      <c r="AJ27" s="38">
        <f t="shared" si="6"/>
        <v>420</v>
      </c>
      <c r="AK27" s="40">
        <f t="shared" si="7"/>
        <v>12.898777236370323</v>
      </c>
      <c r="AL27" s="40">
        <f>IF((AA27+J27)&lt;&gt;0,([4]資源化量内訳!D27-[4]資源化量内訳!R27-[4]資源化量内訳!T27-[4]資源化量内訳!V27-[4]資源化量内訳!U27)/(AA27+J27)*100,"-")</f>
        <v>12.898777236370323</v>
      </c>
      <c r="AM27" s="38">
        <f>[4]ごみ処理量内訳!AA27</f>
        <v>224</v>
      </c>
      <c r="AN27" s="38">
        <f>[4]ごみ処理量内訳!AB27</f>
        <v>761</v>
      </c>
      <c r="AO27" s="38">
        <f>[4]ごみ処理量内訳!AC27</f>
        <v>0</v>
      </c>
      <c r="AP27" s="38">
        <f t="shared" si="8"/>
        <v>985</v>
      </c>
      <c r="AQ27" s="41" t="s">
        <v>155</v>
      </c>
      <c r="AR27" s="42"/>
    </row>
    <row r="28" spans="1:44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34019</v>
      </c>
      <c r="E28" s="38">
        <v>34019</v>
      </c>
      <c r="F28" s="38">
        <v>0</v>
      </c>
      <c r="G28" s="38">
        <v>616</v>
      </c>
      <c r="H28" s="38">
        <f>SUM([3]ごみ搬入量内訳!E28,+[3]ごみ搬入量内訳!AD28)</f>
        <v>7364</v>
      </c>
      <c r="I28" s="38">
        <f>[3]ごみ搬入量内訳!BC28</f>
        <v>934</v>
      </c>
      <c r="J28" s="38">
        <f>[4]資源化量内訳!BO28</f>
        <v>911</v>
      </c>
      <c r="K28" s="38">
        <f t="shared" si="1"/>
        <v>9209</v>
      </c>
      <c r="L28" s="39">
        <f t="shared" si="2"/>
        <v>741.64840196070918</v>
      </c>
      <c r="M28" s="38">
        <f>IF(D28&lt;&gt;0,([3]ごみ搬入量内訳!BR28+H29実績!J28)/H29実績!D28/365*1000000,"-")</f>
        <v>582.1082255806283</v>
      </c>
      <c r="N28" s="38">
        <f>IF(D28&lt;&gt;0,[3]ごみ搬入量内訳!CM28/H29実績!D28/365*1000000,"-")</f>
        <v>159.54017638008094</v>
      </c>
      <c r="O28" s="38">
        <f>[3]ごみ搬入量内訳!DH28</f>
        <v>0</v>
      </c>
      <c r="P28" s="38">
        <f>[4]ごみ処理量内訳!E28</f>
        <v>6504</v>
      </c>
      <c r="Q28" s="38">
        <f>[4]ごみ処理量内訳!N28</f>
        <v>536</v>
      </c>
      <c r="R28" s="38">
        <f t="shared" si="3"/>
        <v>1258</v>
      </c>
      <c r="S28" s="38">
        <f>[4]ごみ処理量内訳!G28</f>
        <v>529</v>
      </c>
      <c r="T28" s="38">
        <f>[4]ごみ処理量内訳!L28</f>
        <v>729</v>
      </c>
      <c r="U28" s="38">
        <f>[4]ごみ処理量内訳!H28</f>
        <v>0</v>
      </c>
      <c r="V28" s="38">
        <f>[4]ごみ処理量内訳!I28</f>
        <v>0</v>
      </c>
      <c r="W28" s="38">
        <f>[4]ごみ処理量内訳!J28</f>
        <v>0</v>
      </c>
      <c r="X28" s="38">
        <f>[4]ごみ処理量内訳!K28</f>
        <v>0</v>
      </c>
      <c r="Y28" s="38">
        <f>[4]ごみ処理量内訳!M28</f>
        <v>0</v>
      </c>
      <c r="Z28" s="38">
        <f>[4]資源化量内訳!Y28</f>
        <v>0</v>
      </c>
      <c r="AA28" s="38">
        <f t="shared" si="4"/>
        <v>8298</v>
      </c>
      <c r="AB28" s="40">
        <f t="shared" si="5"/>
        <v>93.540612195709798</v>
      </c>
      <c r="AC28" s="38">
        <f>[4]施設資源化量内訳!Y28</f>
        <v>119</v>
      </c>
      <c r="AD28" s="38">
        <f>[4]施設資源化量内訳!AT28</f>
        <v>122</v>
      </c>
      <c r="AE28" s="38">
        <f>[4]施設資源化量内訳!BO28</f>
        <v>0</v>
      </c>
      <c r="AF28" s="38">
        <f>[4]施設資源化量内訳!CJ28</f>
        <v>0</v>
      </c>
      <c r="AG28" s="38">
        <f>[4]施設資源化量内訳!DE28</f>
        <v>0</v>
      </c>
      <c r="AH28" s="38">
        <f>[4]施設資源化量内訳!DZ28</f>
        <v>0</v>
      </c>
      <c r="AI28" s="38">
        <f>[4]施設資源化量内訳!EU28</f>
        <v>729</v>
      </c>
      <c r="AJ28" s="38">
        <f t="shared" si="6"/>
        <v>970</v>
      </c>
      <c r="AK28" s="40">
        <f t="shared" si="7"/>
        <v>20.425670539689435</v>
      </c>
      <c r="AL28" s="40">
        <f>IF((AA28+J28)&lt;&gt;0,([4]資源化量内訳!D28-[4]資源化量内訳!R28-[4]資源化量内訳!T28-[4]資源化量内訳!V28-[4]資源化量内訳!U28)/(AA28+J28)*100,"-")</f>
        <v>20.425670539689435</v>
      </c>
      <c r="AM28" s="38">
        <f>[4]ごみ処理量内訳!AA28</f>
        <v>536</v>
      </c>
      <c r="AN28" s="38">
        <f>[4]ごみ処理量内訳!AB28</f>
        <v>303</v>
      </c>
      <c r="AO28" s="38">
        <f>[4]ごみ処理量内訳!AC28</f>
        <v>29</v>
      </c>
      <c r="AP28" s="38">
        <f t="shared" si="8"/>
        <v>868</v>
      </c>
      <c r="AQ28" s="41" t="s">
        <v>156</v>
      </c>
      <c r="AR28" s="42"/>
    </row>
    <row r="29" spans="1:44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25142</v>
      </c>
      <c r="E29" s="38">
        <v>25142</v>
      </c>
      <c r="F29" s="38">
        <v>0</v>
      </c>
      <c r="G29" s="38">
        <v>520</v>
      </c>
      <c r="H29" s="38">
        <f>SUM([3]ごみ搬入量内訳!E29,+[3]ごみ搬入量内訳!AD29)</f>
        <v>8629</v>
      </c>
      <c r="I29" s="38">
        <f>[3]ごみ搬入量内訳!BC29</f>
        <v>99</v>
      </c>
      <c r="J29" s="38">
        <f>[4]資源化量内訳!BO29</f>
        <v>0</v>
      </c>
      <c r="K29" s="38">
        <f t="shared" si="1"/>
        <v>8728</v>
      </c>
      <c r="L29" s="39">
        <f t="shared" si="2"/>
        <v>951.09095406583754</v>
      </c>
      <c r="M29" s="38">
        <f>IF(D29&lt;&gt;0,([3]ごみ搬入量内訳!BR29+H29実績!J29)/H29実績!D29/365*1000000,"-")</f>
        <v>558.47171626803595</v>
      </c>
      <c r="N29" s="38">
        <f>IF(D29&lt;&gt;0,[3]ごみ搬入量内訳!CM29/H29実績!D29/365*1000000,"-")</f>
        <v>392.61923779780159</v>
      </c>
      <c r="O29" s="38">
        <f>[3]ごみ搬入量内訳!DH29</f>
        <v>0</v>
      </c>
      <c r="P29" s="38">
        <f>[4]ごみ処理量内訳!E29</f>
        <v>7850</v>
      </c>
      <c r="Q29" s="38">
        <f>[4]ごみ処理量内訳!N29</f>
        <v>0</v>
      </c>
      <c r="R29" s="38">
        <f t="shared" si="3"/>
        <v>878</v>
      </c>
      <c r="S29" s="38">
        <f>[4]ごみ処理量内訳!G29</f>
        <v>0</v>
      </c>
      <c r="T29" s="38">
        <f>[4]ごみ処理量内訳!L29</f>
        <v>788</v>
      </c>
      <c r="U29" s="38">
        <f>[4]ごみ処理量内訳!H29</f>
        <v>0</v>
      </c>
      <c r="V29" s="38">
        <f>[4]ごみ処理量内訳!I29</f>
        <v>0</v>
      </c>
      <c r="W29" s="38">
        <f>[4]ごみ処理量内訳!J29</f>
        <v>0</v>
      </c>
      <c r="X29" s="38">
        <f>[4]ごみ処理量内訳!K29</f>
        <v>0</v>
      </c>
      <c r="Y29" s="38">
        <f>[4]ごみ処理量内訳!M29</f>
        <v>90</v>
      </c>
      <c r="Z29" s="38">
        <f>[4]資源化量内訳!Y29</f>
        <v>1</v>
      </c>
      <c r="AA29" s="38">
        <f t="shared" si="4"/>
        <v>8729</v>
      </c>
      <c r="AB29" s="40">
        <f t="shared" si="5"/>
        <v>100</v>
      </c>
      <c r="AC29" s="38">
        <f>[4]施設資源化量内訳!Y29</f>
        <v>1234</v>
      </c>
      <c r="AD29" s="38">
        <f>[4]施設資源化量内訳!AT29</f>
        <v>0</v>
      </c>
      <c r="AE29" s="38">
        <f>[4]施設資源化量内訳!BO29</f>
        <v>0</v>
      </c>
      <c r="AF29" s="38">
        <f>[4]施設資源化量内訳!CJ29</f>
        <v>0</v>
      </c>
      <c r="AG29" s="38">
        <f>[4]施設資源化量内訳!DE29</f>
        <v>0</v>
      </c>
      <c r="AH29" s="38">
        <f>[4]施設資源化量内訳!DZ29</f>
        <v>0</v>
      </c>
      <c r="AI29" s="38">
        <f>[4]施設資源化量内訳!EU29</f>
        <v>788</v>
      </c>
      <c r="AJ29" s="38">
        <f t="shared" si="6"/>
        <v>2022</v>
      </c>
      <c r="AK29" s="40">
        <f t="shared" si="7"/>
        <v>23.175621491579793</v>
      </c>
      <c r="AL29" s="40">
        <f>IF((AA29+J29)&lt;&gt;0,([4]資源化量内訳!D29-[4]資源化量内訳!R29-[4]資源化量内訳!T29-[4]資源化量内訳!V29-[4]資源化量内訳!U29)/(AA29+J29)*100,"-")</f>
        <v>23.175621491579793</v>
      </c>
      <c r="AM29" s="38">
        <f>[4]ごみ処理量内訳!AA29</f>
        <v>0</v>
      </c>
      <c r="AN29" s="38">
        <f>[4]ごみ処理量内訳!AB29</f>
        <v>0</v>
      </c>
      <c r="AO29" s="38">
        <f>[4]ごみ処理量内訳!AC29</f>
        <v>90</v>
      </c>
      <c r="AP29" s="38">
        <f t="shared" si="8"/>
        <v>90</v>
      </c>
      <c r="AQ29" s="41" t="s">
        <v>157</v>
      </c>
      <c r="AR29" s="42"/>
    </row>
    <row r="30" spans="1:44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22640</v>
      </c>
      <c r="E30" s="38">
        <v>22640</v>
      </c>
      <c r="F30" s="38">
        <v>0</v>
      </c>
      <c r="G30" s="38">
        <v>292</v>
      </c>
      <c r="H30" s="38">
        <f>SUM([3]ごみ搬入量内訳!E30,+[3]ごみ搬入量内訳!AD30)</f>
        <v>7343</v>
      </c>
      <c r="I30" s="38">
        <f>[3]ごみ搬入量内訳!BC30</f>
        <v>893</v>
      </c>
      <c r="J30" s="38">
        <f>[4]資源化量内訳!BO30</f>
        <v>246</v>
      </c>
      <c r="K30" s="38">
        <f t="shared" si="1"/>
        <v>8482</v>
      </c>
      <c r="L30" s="39">
        <f t="shared" si="2"/>
        <v>1026.4291592042209</v>
      </c>
      <c r="M30" s="38">
        <f>IF(D30&lt;&gt;0,([3]ごみ搬入量内訳!BR30+H29実績!J30)/H29実績!D30/365*1000000,"-")</f>
        <v>677.06568565758266</v>
      </c>
      <c r="N30" s="38">
        <f>IF(D30&lt;&gt;0,[3]ごみ搬入量内訳!CM30/H29実績!D30/365*1000000,"-")</f>
        <v>349.36347354663832</v>
      </c>
      <c r="O30" s="38">
        <f>[3]ごみ搬入量内訳!DH30</f>
        <v>0</v>
      </c>
      <c r="P30" s="38">
        <f>[4]ごみ処理量内訳!E30</f>
        <v>6220</v>
      </c>
      <c r="Q30" s="38">
        <f>[4]ごみ処理量内訳!N30</f>
        <v>0</v>
      </c>
      <c r="R30" s="38">
        <f t="shared" si="3"/>
        <v>603</v>
      </c>
      <c r="S30" s="38">
        <f>[4]ごみ処理量内訳!G30</f>
        <v>0</v>
      </c>
      <c r="T30" s="38">
        <f>[4]ごみ処理量内訳!L30</f>
        <v>503</v>
      </c>
      <c r="U30" s="38">
        <f>[4]ごみ処理量内訳!H30</f>
        <v>0</v>
      </c>
      <c r="V30" s="38">
        <f>[4]ごみ処理量内訳!I30</f>
        <v>0</v>
      </c>
      <c r="W30" s="38">
        <f>[4]ごみ処理量内訳!J30</f>
        <v>0</v>
      </c>
      <c r="X30" s="38">
        <f>[4]ごみ処理量内訳!K30</f>
        <v>0</v>
      </c>
      <c r="Y30" s="38">
        <f>[4]ごみ処理量内訳!M30</f>
        <v>100</v>
      </c>
      <c r="Z30" s="38">
        <f>[4]資源化量内訳!Y30</f>
        <v>733</v>
      </c>
      <c r="AA30" s="38">
        <f t="shared" si="4"/>
        <v>7556</v>
      </c>
      <c r="AB30" s="40">
        <f t="shared" si="5"/>
        <v>100</v>
      </c>
      <c r="AC30" s="38">
        <f>[4]施設資源化量内訳!Y30</f>
        <v>990</v>
      </c>
      <c r="AD30" s="38">
        <f>[4]施設資源化量内訳!AT30</f>
        <v>0</v>
      </c>
      <c r="AE30" s="38">
        <f>[4]施設資源化量内訳!BO30</f>
        <v>0</v>
      </c>
      <c r="AF30" s="38">
        <f>[4]施設資源化量内訳!CJ30</f>
        <v>0</v>
      </c>
      <c r="AG30" s="38">
        <f>[4]施設資源化量内訳!DE30</f>
        <v>0</v>
      </c>
      <c r="AH30" s="38">
        <f>[4]施設資源化量内訳!DZ30</f>
        <v>0</v>
      </c>
      <c r="AI30" s="38">
        <f>[4]施設資源化量内訳!EU30</f>
        <v>496</v>
      </c>
      <c r="AJ30" s="38">
        <f t="shared" si="6"/>
        <v>1486</v>
      </c>
      <c r="AK30" s="40">
        <f t="shared" si="7"/>
        <v>31.594462958215843</v>
      </c>
      <c r="AL30" s="40">
        <f>IF((AA30+J30)&lt;&gt;0,([4]資源化量内訳!D30-[4]資源化量内訳!R30-[4]資源化量内訳!T30-[4]資源化量内訳!V30-[4]資源化量内訳!U30)/(AA30+J30)*100,"-")</f>
        <v>31.594462958215843</v>
      </c>
      <c r="AM30" s="38">
        <f>[4]ごみ処理量内訳!AA30</f>
        <v>0</v>
      </c>
      <c r="AN30" s="38">
        <f>[4]ごみ処理量内訳!AB30</f>
        <v>177</v>
      </c>
      <c r="AO30" s="38">
        <f>[4]ごみ処理量内訳!AC30</f>
        <v>100</v>
      </c>
      <c r="AP30" s="38">
        <f t="shared" si="8"/>
        <v>277</v>
      </c>
      <c r="AQ30" s="41" t="s">
        <v>158</v>
      </c>
      <c r="AR30" s="42"/>
    </row>
    <row r="31" spans="1:44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27978</v>
      </c>
      <c r="E31" s="38">
        <v>27978</v>
      </c>
      <c r="F31" s="38">
        <v>0</v>
      </c>
      <c r="G31" s="38">
        <v>524</v>
      </c>
      <c r="H31" s="38">
        <f>SUM([3]ごみ搬入量内訳!E31,+[3]ごみ搬入量内訳!AD31)</f>
        <v>7259</v>
      </c>
      <c r="I31" s="38">
        <f>[3]ごみ搬入量内訳!BC31</f>
        <v>997</v>
      </c>
      <c r="J31" s="38">
        <f>[4]資源化量内訳!BO31</f>
        <v>832</v>
      </c>
      <c r="K31" s="38">
        <f t="shared" si="1"/>
        <v>9088</v>
      </c>
      <c r="L31" s="39">
        <f t="shared" si="2"/>
        <v>889.93602605569731</v>
      </c>
      <c r="M31" s="38">
        <f>IF(D31&lt;&gt;0,([3]ごみ搬入量内訳!BR31+H29実績!J31)/H29実績!D31/365*1000000,"-")</f>
        <v>664.41636628388051</v>
      </c>
      <c r="N31" s="38">
        <f>IF(D31&lt;&gt;0,[3]ごみ搬入量内訳!CM31/H29実績!D31/365*1000000,"-")</f>
        <v>225.51965977181681</v>
      </c>
      <c r="O31" s="38">
        <f>[3]ごみ搬入量内訳!DH31</f>
        <v>0</v>
      </c>
      <c r="P31" s="38">
        <f>[4]ごみ処理量内訳!E31</f>
        <v>6509</v>
      </c>
      <c r="Q31" s="38">
        <f>[4]ごみ処理量内訳!N31</f>
        <v>598</v>
      </c>
      <c r="R31" s="38">
        <f t="shared" si="3"/>
        <v>765</v>
      </c>
      <c r="S31" s="38">
        <f>[4]ごみ処理量内訳!G31</f>
        <v>727</v>
      </c>
      <c r="T31" s="38">
        <f>[4]ごみ処理量内訳!L31</f>
        <v>38</v>
      </c>
      <c r="U31" s="38">
        <f>[4]ごみ処理量内訳!H31</f>
        <v>0</v>
      </c>
      <c r="V31" s="38">
        <f>[4]ごみ処理量内訳!I31</f>
        <v>0</v>
      </c>
      <c r="W31" s="38">
        <f>[4]ごみ処理量内訳!J31</f>
        <v>0</v>
      </c>
      <c r="X31" s="38">
        <f>[4]ごみ処理量内訳!K31</f>
        <v>0</v>
      </c>
      <c r="Y31" s="38">
        <f>[4]ごみ処理量内訳!M31</f>
        <v>0</v>
      </c>
      <c r="Z31" s="38">
        <f>[4]資源化量内訳!Y31</f>
        <v>384</v>
      </c>
      <c r="AA31" s="38">
        <f t="shared" si="4"/>
        <v>8256</v>
      </c>
      <c r="AB31" s="40">
        <f t="shared" si="5"/>
        <v>92.756782945736433</v>
      </c>
      <c r="AC31" s="38">
        <f>[4]施設資源化量内訳!Y31</f>
        <v>132</v>
      </c>
      <c r="AD31" s="38">
        <f>[4]施設資源化量内訳!AT31</f>
        <v>159</v>
      </c>
      <c r="AE31" s="38">
        <f>[4]施設資源化量内訳!BO31</f>
        <v>0</v>
      </c>
      <c r="AF31" s="38">
        <f>[4]施設資源化量内訳!CJ31</f>
        <v>0</v>
      </c>
      <c r="AG31" s="38">
        <f>[4]施設資源化量内訳!DE31</f>
        <v>0</v>
      </c>
      <c r="AH31" s="38">
        <f>[4]施設資源化量内訳!DZ31</f>
        <v>0</v>
      </c>
      <c r="AI31" s="38">
        <f>[4]施設資源化量内訳!EU31</f>
        <v>38</v>
      </c>
      <c r="AJ31" s="38">
        <f t="shared" si="6"/>
        <v>329</v>
      </c>
      <c r="AK31" s="40">
        <f t="shared" si="7"/>
        <v>17.000440140845072</v>
      </c>
      <c r="AL31" s="40">
        <f>IF((AA31+J31)&lt;&gt;0,([4]資源化量内訳!D31-[4]資源化量内訳!R31-[4]資源化量内訳!T31-[4]資源化量内訳!V31-[4]資源化量内訳!U31)/(AA31+J31)*100,"-")</f>
        <v>17.000440140845072</v>
      </c>
      <c r="AM31" s="38">
        <f>[4]ごみ処理量内訳!AA31</f>
        <v>598</v>
      </c>
      <c r="AN31" s="38">
        <f>[4]ごみ処理量内訳!AB31</f>
        <v>663</v>
      </c>
      <c r="AO31" s="38">
        <f>[4]ごみ処理量内訳!AC31</f>
        <v>39</v>
      </c>
      <c r="AP31" s="38">
        <f t="shared" si="8"/>
        <v>1300</v>
      </c>
      <c r="AQ31" s="41" t="s">
        <v>159</v>
      </c>
      <c r="AR31" s="42"/>
    </row>
    <row r="32" spans="1:44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27304</v>
      </c>
      <c r="E32" s="38">
        <v>27304</v>
      </c>
      <c r="F32" s="38">
        <v>0</v>
      </c>
      <c r="G32" s="38">
        <v>793</v>
      </c>
      <c r="H32" s="38">
        <f>SUM([3]ごみ搬入量内訳!E32,+[3]ごみ搬入量内訳!AD32)</f>
        <v>4882</v>
      </c>
      <c r="I32" s="38">
        <f>[3]ごみ搬入量内訳!BC32</f>
        <v>3406</v>
      </c>
      <c r="J32" s="38">
        <f>[4]資源化量内訳!BO32</f>
        <v>646</v>
      </c>
      <c r="K32" s="38">
        <f t="shared" si="1"/>
        <v>8934</v>
      </c>
      <c r="L32" s="39">
        <f t="shared" si="2"/>
        <v>896.45152097740709</v>
      </c>
      <c r="M32" s="38">
        <f>IF(D32&lt;&gt;0,([3]ごみ搬入量内訳!BR32+H29実績!J32)/H29実績!D32/365*1000000,"-")</f>
        <v>888.62487908841695</v>
      </c>
      <c r="N32" s="38">
        <f>IF(D32&lt;&gt;0,[3]ごみ搬入量内訳!CM32/H29実績!D32/365*1000000,"-")</f>
        <v>7.8266418889901219</v>
      </c>
      <c r="O32" s="38">
        <f>[3]ごみ搬入量内訳!DH32</f>
        <v>0</v>
      </c>
      <c r="P32" s="38">
        <f>[4]ごみ処理量内訳!E32</f>
        <v>7037</v>
      </c>
      <c r="Q32" s="38">
        <f>[4]ごみ処理量内訳!N32</f>
        <v>22</v>
      </c>
      <c r="R32" s="38">
        <f t="shared" si="3"/>
        <v>989</v>
      </c>
      <c r="S32" s="38">
        <f>[4]ごみ処理量内訳!G32</f>
        <v>630</v>
      </c>
      <c r="T32" s="38">
        <f>[4]ごみ処理量内訳!L32</f>
        <v>331</v>
      </c>
      <c r="U32" s="38">
        <f>[4]ごみ処理量内訳!H32</f>
        <v>28</v>
      </c>
      <c r="V32" s="38">
        <f>[4]ごみ処理量内訳!I32</f>
        <v>0</v>
      </c>
      <c r="W32" s="38">
        <f>[4]ごみ処理量内訳!J32</f>
        <v>0</v>
      </c>
      <c r="X32" s="38">
        <f>[4]ごみ処理量内訳!K32</f>
        <v>0</v>
      </c>
      <c r="Y32" s="38">
        <f>[4]ごみ処理量内訳!M32</f>
        <v>0</v>
      </c>
      <c r="Z32" s="38">
        <f>[4]資源化量内訳!Y32</f>
        <v>240</v>
      </c>
      <c r="AA32" s="38">
        <f t="shared" si="4"/>
        <v>8288</v>
      </c>
      <c r="AB32" s="40">
        <f t="shared" si="5"/>
        <v>99.734555984555982</v>
      </c>
      <c r="AC32" s="38">
        <f>[4]施設資源化量内訳!Y32</f>
        <v>0</v>
      </c>
      <c r="AD32" s="38">
        <f>[4]施設資源化量内訳!AT32</f>
        <v>149</v>
      </c>
      <c r="AE32" s="38">
        <f>[4]施設資源化量内訳!BO32</f>
        <v>28</v>
      </c>
      <c r="AF32" s="38">
        <f>[4]施設資源化量内訳!CJ32</f>
        <v>0</v>
      </c>
      <c r="AG32" s="38">
        <f>[4]施設資源化量内訳!DE32</f>
        <v>0</v>
      </c>
      <c r="AH32" s="38">
        <f>[4]施設資源化量内訳!DZ32</f>
        <v>0</v>
      </c>
      <c r="AI32" s="38">
        <f>[4]施設資源化量内訳!EU32</f>
        <v>331</v>
      </c>
      <c r="AJ32" s="38">
        <f t="shared" si="6"/>
        <v>508</v>
      </c>
      <c r="AK32" s="40">
        <f t="shared" si="7"/>
        <v>15.603313185583165</v>
      </c>
      <c r="AL32" s="40">
        <f>IF((AA32+J32)&lt;&gt;0,([4]資源化量内訳!D32-[4]資源化量内訳!R32-[4]資源化量内訳!T32-[4]資源化量内訳!V32-[4]資源化量内訳!U32)/(AA32+J32)*100,"-")</f>
        <v>15.603313185583165</v>
      </c>
      <c r="AM32" s="38">
        <f>[4]ごみ処理量内訳!AA32</f>
        <v>22</v>
      </c>
      <c r="AN32" s="38">
        <f>[4]ごみ処理量内訳!AB32</f>
        <v>758</v>
      </c>
      <c r="AO32" s="38">
        <f>[4]ごみ処理量内訳!AC32</f>
        <v>37</v>
      </c>
      <c r="AP32" s="38">
        <f t="shared" si="8"/>
        <v>817</v>
      </c>
      <c r="AQ32" s="41" t="s">
        <v>160</v>
      </c>
      <c r="AR32" s="42"/>
    </row>
    <row r="33" spans="1:44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7054</v>
      </c>
      <c r="E33" s="38">
        <v>7054</v>
      </c>
      <c r="F33" s="38">
        <v>0</v>
      </c>
      <c r="G33" s="38">
        <v>129</v>
      </c>
      <c r="H33" s="38">
        <f>SUM([3]ごみ搬入量内訳!E33,+[3]ごみ搬入量内訳!AD33)</f>
        <v>1926</v>
      </c>
      <c r="I33" s="38">
        <f>[3]ごみ搬入量内訳!BC33</f>
        <v>38</v>
      </c>
      <c r="J33" s="38">
        <f>[4]資源化量内訳!BO33</f>
        <v>138</v>
      </c>
      <c r="K33" s="38">
        <f t="shared" si="1"/>
        <v>2102</v>
      </c>
      <c r="L33" s="39">
        <f t="shared" si="2"/>
        <v>816.40262398483719</v>
      </c>
      <c r="M33" s="38">
        <f>IF(D33&lt;&gt;0,([3]ごみ搬入量内訳!BR33+H29実績!J33)/H29実績!D33/365*1000000,"-")</f>
        <v>619.09884996756921</v>
      </c>
      <c r="N33" s="38">
        <f>IF(D33&lt;&gt;0,[3]ごみ搬入量内訳!CM33/H29実績!D33/365*1000000,"-")</f>
        <v>197.30377401726795</v>
      </c>
      <c r="O33" s="38">
        <f>[3]ごみ搬入量内訳!DH33</f>
        <v>0</v>
      </c>
      <c r="P33" s="38">
        <f>[4]ごみ処理量内訳!E33</f>
        <v>1532</v>
      </c>
      <c r="Q33" s="38">
        <f>[4]ごみ処理量内訳!N33</f>
        <v>0</v>
      </c>
      <c r="R33" s="38">
        <f t="shared" si="3"/>
        <v>167</v>
      </c>
      <c r="S33" s="38">
        <f>[4]ごみ処理量内訳!G33</f>
        <v>167</v>
      </c>
      <c r="T33" s="38">
        <f>[4]ごみ処理量内訳!L33</f>
        <v>0</v>
      </c>
      <c r="U33" s="38">
        <f>[4]ごみ処理量内訳!H33</f>
        <v>0</v>
      </c>
      <c r="V33" s="38">
        <f>[4]ごみ処理量内訳!I33</f>
        <v>0</v>
      </c>
      <c r="W33" s="38">
        <f>[4]ごみ処理量内訳!J33</f>
        <v>0</v>
      </c>
      <c r="X33" s="38">
        <f>[4]ごみ処理量内訳!K33</f>
        <v>0</v>
      </c>
      <c r="Y33" s="38">
        <f>[4]ごみ処理量内訳!M33</f>
        <v>0</v>
      </c>
      <c r="Z33" s="38">
        <f>[4]資源化量内訳!Y33</f>
        <v>265</v>
      </c>
      <c r="AA33" s="38">
        <f t="shared" si="4"/>
        <v>1964</v>
      </c>
      <c r="AB33" s="40">
        <f t="shared" si="5"/>
        <v>100</v>
      </c>
      <c r="AC33" s="38">
        <f>[4]施設資源化量内訳!Y33</f>
        <v>28</v>
      </c>
      <c r="AD33" s="38">
        <f>[4]施設資源化量内訳!AT33</f>
        <v>39</v>
      </c>
      <c r="AE33" s="38">
        <f>[4]施設資源化量内訳!BO33</f>
        <v>0</v>
      </c>
      <c r="AF33" s="38">
        <f>[4]施設資源化量内訳!CJ33</f>
        <v>0</v>
      </c>
      <c r="AG33" s="38">
        <f>[4]施設資源化量内訳!DE33</f>
        <v>0</v>
      </c>
      <c r="AH33" s="38">
        <f>[4]施設資源化量内訳!DZ33</f>
        <v>0</v>
      </c>
      <c r="AI33" s="38">
        <f>[4]施設資源化量内訳!EU33</f>
        <v>0</v>
      </c>
      <c r="AJ33" s="38">
        <f t="shared" si="6"/>
        <v>67</v>
      </c>
      <c r="AK33" s="40">
        <f t="shared" si="7"/>
        <v>22.359657469077067</v>
      </c>
      <c r="AL33" s="40">
        <f>IF((AA33+J33)&lt;&gt;0,([4]資源化量内訳!D33-[4]資源化量内訳!R33-[4]資源化量内訳!T33-[4]資源化量内訳!V33-[4]資源化量内訳!U33)/(AA33+J33)*100,"-")</f>
        <v>22.359657469077067</v>
      </c>
      <c r="AM33" s="38">
        <f>[4]ごみ処理量内訳!AA33</f>
        <v>0</v>
      </c>
      <c r="AN33" s="38">
        <f>[4]ごみ処理量内訳!AB33</f>
        <v>139</v>
      </c>
      <c r="AO33" s="38">
        <f>[4]ごみ処理量内訳!AC33</f>
        <v>10</v>
      </c>
      <c r="AP33" s="38">
        <f t="shared" si="8"/>
        <v>149</v>
      </c>
      <c r="AQ33" s="41" t="s">
        <v>161</v>
      </c>
      <c r="AR33" s="42"/>
    </row>
    <row r="34" spans="1:44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19074</v>
      </c>
      <c r="E34" s="38">
        <v>19074</v>
      </c>
      <c r="F34" s="38">
        <v>0</v>
      </c>
      <c r="G34" s="38">
        <v>350</v>
      </c>
      <c r="H34" s="38">
        <f>SUM([3]ごみ搬入量内訳!E34,+[3]ごみ搬入量内訳!AD34)</f>
        <v>4894</v>
      </c>
      <c r="I34" s="38">
        <f>[3]ごみ搬入量内訳!BC34</f>
        <v>523</v>
      </c>
      <c r="J34" s="38">
        <f>[4]資源化量内訳!BO34</f>
        <v>165</v>
      </c>
      <c r="K34" s="38">
        <f t="shared" si="1"/>
        <v>5582</v>
      </c>
      <c r="L34" s="39">
        <f t="shared" si="2"/>
        <v>801.77994573406238</v>
      </c>
      <c r="M34" s="38">
        <f>IF(D34&lt;&gt;0,([3]ごみ搬入量内訳!BR34+H29実績!J34)/H29実績!D34/365*1000000,"-")</f>
        <v>627.26137997503599</v>
      </c>
      <c r="N34" s="38">
        <f>IF(D34&lt;&gt;0,[3]ごみ搬入量内訳!CM34/H29実績!D34/365*1000000,"-")</f>
        <v>174.51856575902647</v>
      </c>
      <c r="O34" s="38">
        <f>[3]ごみ搬入量内訳!DH34</f>
        <v>0</v>
      </c>
      <c r="P34" s="38">
        <f>[4]ごみ処理量内訳!E34</f>
        <v>4582</v>
      </c>
      <c r="Q34" s="38">
        <f>[4]ごみ処理量内訳!N34</f>
        <v>246</v>
      </c>
      <c r="R34" s="38">
        <f t="shared" si="3"/>
        <v>589</v>
      </c>
      <c r="S34" s="38">
        <f>[4]ごみ処理量内訳!G34</f>
        <v>325</v>
      </c>
      <c r="T34" s="38">
        <f>[4]ごみ処理量内訳!L34</f>
        <v>264</v>
      </c>
      <c r="U34" s="38">
        <f>[4]ごみ処理量内訳!H34</f>
        <v>0</v>
      </c>
      <c r="V34" s="38">
        <f>[4]ごみ処理量内訳!I34</f>
        <v>0</v>
      </c>
      <c r="W34" s="38">
        <f>[4]ごみ処理量内訳!J34</f>
        <v>0</v>
      </c>
      <c r="X34" s="38">
        <f>[4]ごみ処理量内訳!K34</f>
        <v>0</v>
      </c>
      <c r="Y34" s="38">
        <f>[4]ごみ処理量内訳!M34</f>
        <v>0</v>
      </c>
      <c r="Z34" s="38">
        <f>[4]資源化量内訳!Y34</f>
        <v>0</v>
      </c>
      <c r="AA34" s="38">
        <f t="shared" si="4"/>
        <v>5417</v>
      </c>
      <c r="AB34" s="40">
        <f t="shared" si="5"/>
        <v>95.458741000553815</v>
      </c>
      <c r="AC34" s="38">
        <f>[4]施設資源化量内訳!Y34</f>
        <v>324</v>
      </c>
      <c r="AD34" s="38">
        <f>[4]施設資源化量内訳!AT34</f>
        <v>77</v>
      </c>
      <c r="AE34" s="38">
        <f>[4]施設資源化量内訳!BO34</f>
        <v>0</v>
      </c>
      <c r="AF34" s="38">
        <f>[4]施設資源化量内訳!CJ34</f>
        <v>0</v>
      </c>
      <c r="AG34" s="38">
        <f>[4]施設資源化量内訳!DE34</f>
        <v>0</v>
      </c>
      <c r="AH34" s="38">
        <f>[4]施設資源化量内訳!DZ34</f>
        <v>0</v>
      </c>
      <c r="AI34" s="38">
        <f>[4]施設資源化量内訳!EU34</f>
        <v>264</v>
      </c>
      <c r="AJ34" s="38">
        <f t="shared" si="6"/>
        <v>665</v>
      </c>
      <c r="AK34" s="40">
        <f t="shared" si="7"/>
        <v>14.869222500895738</v>
      </c>
      <c r="AL34" s="40">
        <f>IF((AA34+J34)&lt;&gt;0,([4]資源化量内訳!D34-[4]資源化量内訳!R34-[4]資源化量内訳!T34-[4]資源化量内訳!V34-[4]資源化量内訳!U34)/(AA34+J34)*100,"-")</f>
        <v>14.869222500895738</v>
      </c>
      <c r="AM34" s="38">
        <f>[4]ごみ処理量内訳!AA34</f>
        <v>246</v>
      </c>
      <c r="AN34" s="38">
        <f>[4]ごみ処理量内訳!AB34</f>
        <v>149</v>
      </c>
      <c r="AO34" s="38">
        <f>[4]ごみ処理量内訳!AC34</f>
        <v>18</v>
      </c>
      <c r="AP34" s="38">
        <f t="shared" si="8"/>
        <v>413</v>
      </c>
      <c r="AQ34" s="41" t="s">
        <v>162</v>
      </c>
      <c r="AR34" s="42"/>
    </row>
    <row r="35" spans="1:44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9813</v>
      </c>
      <c r="E35" s="38">
        <v>9813</v>
      </c>
      <c r="F35" s="38">
        <v>0</v>
      </c>
      <c r="G35" s="38">
        <v>327</v>
      </c>
      <c r="H35" s="38">
        <f>SUM([3]ごみ搬入量内訳!E35,+[3]ごみ搬入量内訳!AD35)</f>
        <v>2546</v>
      </c>
      <c r="I35" s="38">
        <f>[3]ごみ搬入量内訳!BC35</f>
        <v>127</v>
      </c>
      <c r="J35" s="38">
        <f>[4]資源化量内訳!BO35</f>
        <v>151</v>
      </c>
      <c r="K35" s="38">
        <f t="shared" si="1"/>
        <v>2824</v>
      </c>
      <c r="L35" s="39">
        <f t="shared" si="2"/>
        <v>788.44250498011445</v>
      </c>
      <c r="M35" s="38">
        <f>IF(D35&lt;&gt;0,([3]ごみ搬入量内訳!BR35+H29実績!J35)/H29実績!D35/365*1000000,"-")</f>
        <v>626.51026245586991</v>
      </c>
      <c r="N35" s="38">
        <f>IF(D35&lt;&gt;0,[3]ごみ搬入量内訳!CM35/H29実績!D35/365*1000000,"-")</f>
        <v>161.93224252424446</v>
      </c>
      <c r="O35" s="38">
        <f>[3]ごみ搬入量内訳!DH35</f>
        <v>0</v>
      </c>
      <c r="P35" s="38">
        <f>[4]ごみ処理量内訳!E35</f>
        <v>1946</v>
      </c>
      <c r="Q35" s="38">
        <f>[4]ごみ処理量内訳!N35</f>
        <v>40</v>
      </c>
      <c r="R35" s="38">
        <f t="shared" si="3"/>
        <v>291</v>
      </c>
      <c r="S35" s="38">
        <f>[4]ごみ処理量内訳!G35</f>
        <v>216</v>
      </c>
      <c r="T35" s="38">
        <f>[4]ごみ処理量内訳!L35</f>
        <v>27</v>
      </c>
      <c r="U35" s="38">
        <f>[4]ごみ処理量内訳!H35</f>
        <v>48</v>
      </c>
      <c r="V35" s="38">
        <f>[4]ごみ処理量内訳!I35</f>
        <v>0</v>
      </c>
      <c r="W35" s="38">
        <f>[4]ごみ処理量内訳!J35</f>
        <v>0</v>
      </c>
      <c r="X35" s="38">
        <f>[4]ごみ処理量内訳!K35</f>
        <v>0</v>
      </c>
      <c r="Y35" s="38">
        <f>[4]ごみ処理量内訳!M35</f>
        <v>0</v>
      </c>
      <c r="Z35" s="38">
        <f>[4]資源化量内訳!Y35</f>
        <v>396</v>
      </c>
      <c r="AA35" s="38">
        <f t="shared" si="4"/>
        <v>2673</v>
      </c>
      <c r="AB35" s="40">
        <f t="shared" si="5"/>
        <v>98.503554059109604</v>
      </c>
      <c r="AC35" s="38">
        <f>[4]施設資源化量内訳!Y35</f>
        <v>138</v>
      </c>
      <c r="AD35" s="38">
        <f>[4]施設資源化量内訳!AT35</f>
        <v>51</v>
      </c>
      <c r="AE35" s="38">
        <f>[4]施設資源化量内訳!BO35</f>
        <v>48</v>
      </c>
      <c r="AF35" s="38">
        <f>[4]施設資源化量内訳!CJ35</f>
        <v>0</v>
      </c>
      <c r="AG35" s="38">
        <f>[4]施設資源化量内訳!DE35</f>
        <v>0</v>
      </c>
      <c r="AH35" s="38">
        <f>[4]施設資源化量内訳!DZ35</f>
        <v>0</v>
      </c>
      <c r="AI35" s="38">
        <f>[4]施設資源化量内訳!EU35</f>
        <v>27</v>
      </c>
      <c r="AJ35" s="38">
        <f t="shared" si="6"/>
        <v>264</v>
      </c>
      <c r="AK35" s="40">
        <f t="shared" si="7"/>
        <v>28.718130311614733</v>
      </c>
      <c r="AL35" s="40">
        <f>IF((AA35+J35)&lt;&gt;0,([4]資源化量内訳!D35-[4]資源化量内訳!R35-[4]資源化量内訳!T35-[4]資源化量内訳!V35-[4]資源化量内訳!U35)/(AA35+J35)*100,"-")</f>
        <v>28.718130311614733</v>
      </c>
      <c r="AM35" s="38">
        <f>[4]ごみ処理量内訳!AA35</f>
        <v>40</v>
      </c>
      <c r="AN35" s="38">
        <f>[4]ごみ処理量内訳!AB35</f>
        <v>63</v>
      </c>
      <c r="AO35" s="38">
        <f>[4]ごみ処理量内訳!AC35</f>
        <v>12</v>
      </c>
      <c r="AP35" s="38">
        <f t="shared" si="8"/>
        <v>115</v>
      </c>
      <c r="AQ35" s="41" t="s">
        <v>163</v>
      </c>
      <c r="AR35" s="42"/>
    </row>
    <row r="36" spans="1:44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14636</v>
      </c>
      <c r="E36" s="38">
        <v>14636</v>
      </c>
      <c r="F36" s="38">
        <v>0</v>
      </c>
      <c r="G36" s="38">
        <v>202</v>
      </c>
      <c r="H36" s="38">
        <f>SUM([3]ごみ搬入量内訳!E36,+[3]ごみ搬入量内訳!AD36)</f>
        <v>3845</v>
      </c>
      <c r="I36" s="38">
        <f>[3]ごみ搬入量内訳!BC36</f>
        <v>341</v>
      </c>
      <c r="J36" s="38">
        <f>[4]資源化量内訳!BO36</f>
        <v>323</v>
      </c>
      <c r="K36" s="38">
        <f t="shared" si="1"/>
        <v>4509</v>
      </c>
      <c r="L36" s="39">
        <f t="shared" si="2"/>
        <v>844.04377272029558</v>
      </c>
      <c r="M36" s="38">
        <f>IF(D36&lt;&gt;0,([3]ごみ搬入量内訳!BR36+H29実績!J36)/H29実績!D36/365*1000000,"-")</f>
        <v>560.44955766790088</v>
      </c>
      <c r="N36" s="38">
        <f>IF(D36&lt;&gt;0,[3]ごみ搬入量内訳!CM36/H29実績!D36/365*1000000,"-")</f>
        <v>283.5942150523947</v>
      </c>
      <c r="O36" s="38">
        <f>[3]ごみ搬入量内訳!DH36</f>
        <v>0</v>
      </c>
      <c r="P36" s="38">
        <f>[4]ごみ処理量内訳!E36</f>
        <v>3324</v>
      </c>
      <c r="Q36" s="38">
        <f>[4]ごみ処理量内訳!N36</f>
        <v>272</v>
      </c>
      <c r="R36" s="38">
        <f t="shared" si="3"/>
        <v>478</v>
      </c>
      <c r="S36" s="38">
        <f>[4]ごみ処理量内訳!G36</f>
        <v>478</v>
      </c>
      <c r="T36" s="38">
        <f>[4]ごみ処理量内訳!L36</f>
        <v>0</v>
      </c>
      <c r="U36" s="38">
        <f>[4]ごみ処理量内訳!H36</f>
        <v>0</v>
      </c>
      <c r="V36" s="38">
        <f>[4]ごみ処理量内訳!I36</f>
        <v>0</v>
      </c>
      <c r="W36" s="38">
        <f>[4]ごみ処理量内訳!J36</f>
        <v>0</v>
      </c>
      <c r="X36" s="38">
        <f>[4]ごみ処理量内訳!K36</f>
        <v>0</v>
      </c>
      <c r="Y36" s="38">
        <f>[4]ごみ処理量内訳!M36</f>
        <v>0</v>
      </c>
      <c r="Z36" s="38">
        <f>[4]資源化量内訳!Y36</f>
        <v>112</v>
      </c>
      <c r="AA36" s="38">
        <f t="shared" si="4"/>
        <v>4186</v>
      </c>
      <c r="AB36" s="40">
        <f t="shared" si="5"/>
        <v>93.502150023889158</v>
      </c>
      <c r="AC36" s="38">
        <f>[4]施設資源化量内訳!Y36</f>
        <v>235</v>
      </c>
      <c r="AD36" s="38">
        <f>[4]施設資源化量内訳!AT36</f>
        <v>0</v>
      </c>
      <c r="AE36" s="38">
        <f>[4]施設資源化量内訳!BO36</f>
        <v>0</v>
      </c>
      <c r="AF36" s="38">
        <f>[4]施設資源化量内訳!CJ36</f>
        <v>0</v>
      </c>
      <c r="AG36" s="38">
        <f>[4]施設資源化量内訳!DE36</f>
        <v>0</v>
      </c>
      <c r="AH36" s="38">
        <f>[4]施設資源化量内訳!DZ36</f>
        <v>0</v>
      </c>
      <c r="AI36" s="38">
        <f>[4]施設資源化量内訳!EU36</f>
        <v>0</v>
      </c>
      <c r="AJ36" s="38">
        <f t="shared" si="6"/>
        <v>235</v>
      </c>
      <c r="AK36" s="40">
        <f t="shared" si="7"/>
        <v>14.859170547793301</v>
      </c>
      <c r="AL36" s="40">
        <f>IF((AA36+J36)&lt;&gt;0,([4]資源化量内訳!D36-[4]資源化量内訳!R36-[4]資源化量内訳!T36-[4]資源化量内訳!V36-[4]資源化量内訳!U36)/(AA36+J36)*100,"-")</f>
        <v>14.859170547793301</v>
      </c>
      <c r="AM36" s="38">
        <f>[4]ごみ処理量内訳!AA36</f>
        <v>272</v>
      </c>
      <c r="AN36" s="38">
        <f>[4]ごみ処理量内訳!AB36</f>
        <v>108</v>
      </c>
      <c r="AO36" s="38">
        <f>[4]ごみ処理量内訳!AC36</f>
        <v>27</v>
      </c>
      <c r="AP36" s="38">
        <f t="shared" si="8"/>
        <v>407</v>
      </c>
      <c r="AQ36" s="41" t="s">
        <v>164</v>
      </c>
      <c r="AR36" s="42"/>
    </row>
    <row r="37" spans="1:44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20695</v>
      </c>
      <c r="E37" s="38">
        <v>20695</v>
      </c>
      <c r="F37" s="38">
        <v>0</v>
      </c>
      <c r="G37" s="38">
        <v>159</v>
      </c>
      <c r="H37" s="38">
        <f>SUM([3]ごみ搬入量内訳!E37,+[3]ごみ搬入量内訳!AD37)</f>
        <v>5469</v>
      </c>
      <c r="I37" s="38">
        <f>[3]ごみ搬入量内訳!BC37</f>
        <v>55</v>
      </c>
      <c r="J37" s="38">
        <f>[4]資源化量内訳!BO37</f>
        <v>404</v>
      </c>
      <c r="K37" s="38">
        <f t="shared" si="1"/>
        <v>5928</v>
      </c>
      <c r="L37" s="39">
        <f t="shared" si="2"/>
        <v>784.78356561541227</v>
      </c>
      <c r="M37" s="38">
        <f>IF(D37&lt;&gt;0,([3]ごみ搬入量内訳!BR37+H29実績!J37)/H29実績!D37/365*1000000,"-")</f>
        <v>646.30792296464961</v>
      </c>
      <c r="N37" s="38">
        <f>IF(D37&lt;&gt;0,[3]ごみ搬入量内訳!CM37/H29実績!D37/365*1000000,"-")</f>
        <v>138.47564265076269</v>
      </c>
      <c r="O37" s="38">
        <f>[3]ごみ搬入量内訳!DH37</f>
        <v>0</v>
      </c>
      <c r="P37" s="38">
        <f>[4]ごみ処理量内訳!E37</f>
        <v>4257</v>
      </c>
      <c r="Q37" s="38">
        <f>[4]ごみ処理量内訳!N37</f>
        <v>0</v>
      </c>
      <c r="R37" s="38">
        <f t="shared" si="3"/>
        <v>1266</v>
      </c>
      <c r="S37" s="38">
        <f>[4]ごみ処理量内訳!G37</f>
        <v>11</v>
      </c>
      <c r="T37" s="38">
        <f>[4]ごみ処理量内訳!L37</f>
        <v>761</v>
      </c>
      <c r="U37" s="38">
        <f>[4]ごみ処理量内訳!H37</f>
        <v>0</v>
      </c>
      <c r="V37" s="38">
        <f>[4]ごみ処理量内訳!I37</f>
        <v>0</v>
      </c>
      <c r="W37" s="38">
        <f>[4]ごみ処理量内訳!J37</f>
        <v>0</v>
      </c>
      <c r="X37" s="38">
        <f>[4]ごみ処理量内訳!K37</f>
        <v>262</v>
      </c>
      <c r="Y37" s="38">
        <f>[4]ごみ処理量内訳!M37</f>
        <v>232</v>
      </c>
      <c r="Z37" s="38">
        <f>[4]資源化量内訳!Y37</f>
        <v>0</v>
      </c>
      <c r="AA37" s="38">
        <f t="shared" si="4"/>
        <v>5523</v>
      </c>
      <c r="AB37" s="40">
        <f t="shared" si="5"/>
        <v>100</v>
      </c>
      <c r="AC37" s="38">
        <f>[4]施設資源化量内訳!Y37</f>
        <v>295</v>
      </c>
      <c r="AD37" s="38">
        <f>[4]施設資源化量内訳!AT37</f>
        <v>0</v>
      </c>
      <c r="AE37" s="38">
        <f>[4]施設資源化量内訳!BO37</f>
        <v>0</v>
      </c>
      <c r="AF37" s="38">
        <f>[4]施設資源化量内訳!CJ37</f>
        <v>0</v>
      </c>
      <c r="AG37" s="38">
        <f>[4]施設資源化量内訳!DE37</f>
        <v>0</v>
      </c>
      <c r="AH37" s="38">
        <f>[4]施設資源化量内訳!DZ37</f>
        <v>0</v>
      </c>
      <c r="AI37" s="38">
        <f>[4]施設資源化量内訳!EU37</f>
        <v>726</v>
      </c>
      <c r="AJ37" s="38">
        <f t="shared" si="6"/>
        <v>1021</v>
      </c>
      <c r="AK37" s="40">
        <f t="shared" si="7"/>
        <v>24.042517293740509</v>
      </c>
      <c r="AL37" s="40">
        <f>IF((AA37+J37)&lt;&gt;0,([4]資源化量内訳!D37-[4]資源化量内訳!R37-[4]資源化量内訳!T37-[4]資源化量内訳!V37-[4]資源化量内訳!U37)/(AA37+J37)*100,"-")</f>
        <v>24.042517293740509</v>
      </c>
      <c r="AM37" s="38">
        <f>[4]ごみ処理量内訳!AA37</f>
        <v>0</v>
      </c>
      <c r="AN37" s="38">
        <f>[4]ごみ処理量内訳!AB37</f>
        <v>0</v>
      </c>
      <c r="AO37" s="38">
        <f>[4]ごみ処理量内訳!AC37</f>
        <v>135</v>
      </c>
      <c r="AP37" s="38">
        <f t="shared" si="8"/>
        <v>135</v>
      </c>
      <c r="AQ37" s="41" t="s">
        <v>165</v>
      </c>
      <c r="AR37" s="42"/>
    </row>
    <row r="38" spans="1:44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22991</v>
      </c>
      <c r="E38" s="38">
        <v>22991</v>
      </c>
      <c r="F38" s="38">
        <v>0</v>
      </c>
      <c r="G38" s="38">
        <v>258</v>
      </c>
      <c r="H38" s="38">
        <f>SUM([3]ごみ搬入量内訳!E38,+[3]ごみ搬入量内訳!AD38)</f>
        <v>4734</v>
      </c>
      <c r="I38" s="38">
        <f>[3]ごみ搬入量内訳!BC38</f>
        <v>517</v>
      </c>
      <c r="J38" s="38">
        <f>[4]資源化量内訳!BO38</f>
        <v>367</v>
      </c>
      <c r="K38" s="38">
        <f t="shared" si="1"/>
        <v>5618</v>
      </c>
      <c r="L38" s="39">
        <f t="shared" si="2"/>
        <v>669.46982827705665</v>
      </c>
      <c r="M38" s="38">
        <f>IF(D38&lt;&gt;0,([3]ごみ搬入量内訳!BR38+H29実績!J38)/H29実績!D38/365*1000000,"-")</f>
        <v>521.58587368612973</v>
      </c>
      <c r="N38" s="38">
        <f>IF(D38&lt;&gt;0,[3]ごみ搬入量内訳!CM38/H29実績!D38/365*1000000,"-")</f>
        <v>147.88395459092689</v>
      </c>
      <c r="O38" s="38">
        <f>[3]ごみ搬入量内訳!DH38</f>
        <v>0</v>
      </c>
      <c r="P38" s="38">
        <f>[4]ごみ処理量内訳!E38</f>
        <v>4388</v>
      </c>
      <c r="Q38" s="38">
        <f>[4]ごみ処理量内訳!N38</f>
        <v>0</v>
      </c>
      <c r="R38" s="38">
        <f t="shared" si="3"/>
        <v>604</v>
      </c>
      <c r="S38" s="38">
        <f>[4]ごみ処理量内訳!G38</f>
        <v>604</v>
      </c>
      <c r="T38" s="38">
        <f>[4]ごみ処理量内訳!L38</f>
        <v>0</v>
      </c>
      <c r="U38" s="38">
        <f>[4]ごみ処理量内訳!H38</f>
        <v>0</v>
      </c>
      <c r="V38" s="38">
        <f>[4]ごみ処理量内訳!I38</f>
        <v>0</v>
      </c>
      <c r="W38" s="38">
        <f>[4]ごみ処理量内訳!J38</f>
        <v>0</v>
      </c>
      <c r="X38" s="38">
        <f>[4]ごみ処理量内訳!K38</f>
        <v>0</v>
      </c>
      <c r="Y38" s="38">
        <f>[4]ごみ処理量内訳!M38</f>
        <v>0</v>
      </c>
      <c r="Z38" s="38">
        <f>[4]資源化量内訳!Y38</f>
        <v>345</v>
      </c>
      <c r="AA38" s="38">
        <f t="shared" si="4"/>
        <v>5337</v>
      </c>
      <c r="AB38" s="40">
        <f t="shared" si="5"/>
        <v>100</v>
      </c>
      <c r="AC38" s="38">
        <f>[4]施設資源化量内訳!Y38</f>
        <v>0</v>
      </c>
      <c r="AD38" s="38">
        <f>[4]施設資源化量内訳!AT38</f>
        <v>0</v>
      </c>
      <c r="AE38" s="38">
        <f>[4]施設資源化量内訳!BO38</f>
        <v>0</v>
      </c>
      <c r="AF38" s="38">
        <f>[4]施設資源化量内訳!CJ38</f>
        <v>0</v>
      </c>
      <c r="AG38" s="38">
        <f>[4]施設資源化量内訳!DE38</f>
        <v>0</v>
      </c>
      <c r="AH38" s="38">
        <f>[4]施設資源化量内訳!DZ38</f>
        <v>0</v>
      </c>
      <c r="AI38" s="38">
        <f>[4]施設資源化量内訳!EU38</f>
        <v>0</v>
      </c>
      <c r="AJ38" s="38">
        <f t="shared" si="6"/>
        <v>0</v>
      </c>
      <c r="AK38" s="40">
        <f t="shared" si="7"/>
        <v>12.482468443197755</v>
      </c>
      <c r="AL38" s="40">
        <f>IF((AA38+J38)&lt;&gt;0,([4]資源化量内訳!D38-[4]資源化量内訳!R38-[4]資源化量内訳!T38-[4]資源化量内訳!V38-[4]資源化量内訳!U38)/(AA38+J38)*100,"-")</f>
        <v>12.482468443197755</v>
      </c>
      <c r="AM38" s="38">
        <f>[4]ごみ処理量内訳!AA38</f>
        <v>0</v>
      </c>
      <c r="AN38" s="38">
        <f>[4]ごみ処理量内訳!AB38</f>
        <v>142</v>
      </c>
      <c r="AO38" s="38">
        <f>[4]ごみ処理量内訳!AC38</f>
        <v>61</v>
      </c>
      <c r="AP38" s="38">
        <f t="shared" si="8"/>
        <v>203</v>
      </c>
      <c r="AQ38" s="41" t="s">
        <v>166</v>
      </c>
      <c r="AR38" s="42"/>
    </row>
    <row r="39" spans="1:44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23926</v>
      </c>
      <c r="E39" s="38">
        <v>23926</v>
      </c>
      <c r="F39" s="38">
        <v>0</v>
      </c>
      <c r="G39" s="38">
        <v>337</v>
      </c>
      <c r="H39" s="38">
        <f>SUM([3]ごみ搬入量内訳!E39,+[3]ごみ搬入量内訳!AD39)</f>
        <v>4671</v>
      </c>
      <c r="I39" s="38">
        <f>[3]ごみ搬入量内訳!BC39</f>
        <v>1357</v>
      </c>
      <c r="J39" s="38">
        <f>[4]資源化量内訳!BO39</f>
        <v>131</v>
      </c>
      <c r="K39" s="38">
        <f t="shared" si="1"/>
        <v>6159</v>
      </c>
      <c r="L39" s="39">
        <f t="shared" si="2"/>
        <v>705.25673337539615</v>
      </c>
      <c r="M39" s="38">
        <f>IF(D39&lt;&gt;0,([3]ごみ搬入量内訳!BR39+H29実績!J39)/H29実績!D39/365*1000000,"-")</f>
        <v>595.78678093070073</v>
      </c>
      <c r="N39" s="38">
        <f>IF(D39&lt;&gt;0,[3]ごみ搬入量内訳!CM39/H29実績!D39/365*1000000,"-")</f>
        <v>109.46995244469534</v>
      </c>
      <c r="O39" s="38">
        <f>[3]ごみ搬入量内訳!DH39</f>
        <v>60</v>
      </c>
      <c r="P39" s="38">
        <f>[4]ごみ処理量内訳!E39</f>
        <v>4702</v>
      </c>
      <c r="Q39" s="38">
        <f>[4]ごみ処理量内訳!N39</f>
        <v>75</v>
      </c>
      <c r="R39" s="38">
        <f t="shared" si="3"/>
        <v>0</v>
      </c>
      <c r="S39" s="38">
        <f>[4]ごみ処理量内訳!G39</f>
        <v>0</v>
      </c>
      <c r="T39" s="38">
        <f>[4]ごみ処理量内訳!L39</f>
        <v>0</v>
      </c>
      <c r="U39" s="38">
        <f>[4]ごみ処理量内訳!H39</f>
        <v>0</v>
      </c>
      <c r="V39" s="38">
        <f>[4]ごみ処理量内訳!I39</f>
        <v>0</v>
      </c>
      <c r="W39" s="38">
        <f>[4]ごみ処理量内訳!J39</f>
        <v>0</v>
      </c>
      <c r="X39" s="38">
        <f>[4]ごみ処理量内訳!K39</f>
        <v>0</v>
      </c>
      <c r="Y39" s="38">
        <f>[4]ごみ処理量内訳!M39</f>
        <v>0</v>
      </c>
      <c r="Z39" s="38">
        <f>[4]資源化量内訳!Y39</f>
        <v>1108</v>
      </c>
      <c r="AA39" s="38">
        <f t="shared" si="4"/>
        <v>5885</v>
      </c>
      <c r="AB39" s="40">
        <f t="shared" si="5"/>
        <v>98.725573491928628</v>
      </c>
      <c r="AC39" s="38">
        <f>[4]施設資源化量内訳!Y39</f>
        <v>0</v>
      </c>
      <c r="AD39" s="38">
        <f>[4]施設資源化量内訳!AT39</f>
        <v>0</v>
      </c>
      <c r="AE39" s="38">
        <f>[4]施設資源化量内訳!BO39</f>
        <v>0</v>
      </c>
      <c r="AF39" s="38">
        <f>[4]施設資源化量内訳!CJ39</f>
        <v>0</v>
      </c>
      <c r="AG39" s="38">
        <f>[4]施設資源化量内訳!DE39</f>
        <v>0</v>
      </c>
      <c r="AH39" s="38">
        <f>[4]施設資源化量内訳!DZ39</f>
        <v>0</v>
      </c>
      <c r="AI39" s="38">
        <f>[4]施設資源化量内訳!EU39</f>
        <v>0</v>
      </c>
      <c r="AJ39" s="38">
        <f t="shared" si="6"/>
        <v>0</v>
      </c>
      <c r="AK39" s="40">
        <f t="shared" si="7"/>
        <v>20.595079787234042</v>
      </c>
      <c r="AL39" s="40">
        <f>IF((AA39+J39)&lt;&gt;0,([4]資源化量内訳!D39-[4]資源化量内訳!R39-[4]資源化量内訳!T39-[4]資源化量内訳!V39-[4]資源化量内訳!U39)/(AA39+J39)*100,"-")</f>
        <v>20.595079787234042</v>
      </c>
      <c r="AM39" s="38">
        <f>[4]ごみ処理量内訳!AA39</f>
        <v>75</v>
      </c>
      <c r="AN39" s="38">
        <f>[4]ごみ処理量内訳!AB39</f>
        <v>153</v>
      </c>
      <c r="AO39" s="38">
        <f>[4]ごみ処理量内訳!AC39</f>
        <v>0</v>
      </c>
      <c r="AP39" s="38">
        <f t="shared" si="8"/>
        <v>228</v>
      </c>
      <c r="AQ39" s="41" t="s">
        <v>167</v>
      </c>
      <c r="AR39" s="42"/>
    </row>
    <row r="40" spans="1:44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18314</v>
      </c>
      <c r="E40" s="38">
        <v>18314</v>
      </c>
      <c r="F40" s="38">
        <v>0</v>
      </c>
      <c r="G40" s="38">
        <v>491</v>
      </c>
      <c r="H40" s="38">
        <f>SUM([3]ごみ搬入量内訳!E40,+[3]ごみ搬入量内訳!AD40)</f>
        <v>4560</v>
      </c>
      <c r="I40" s="38">
        <f>[3]ごみ搬入量内訳!BC40</f>
        <v>504</v>
      </c>
      <c r="J40" s="38">
        <f>[4]資源化量内訳!BO40</f>
        <v>116</v>
      </c>
      <c r="K40" s="38">
        <f t="shared" si="1"/>
        <v>5180</v>
      </c>
      <c r="L40" s="39">
        <f t="shared" si="2"/>
        <v>774.91431811279938</v>
      </c>
      <c r="M40" s="38">
        <f>IF(D40&lt;&gt;0,([3]ごみ搬入量内訳!BR40+H29実績!J40)/H29実績!D40/365*1000000,"-")</f>
        <v>544.53438570088611</v>
      </c>
      <c r="N40" s="38">
        <f>IF(D40&lt;&gt;0,[3]ごみ搬入量内訳!CM40/H29実績!D40/365*1000000,"-")</f>
        <v>230.3799324119133</v>
      </c>
      <c r="O40" s="38">
        <f>[3]ごみ搬入量内訳!DH40</f>
        <v>0</v>
      </c>
      <c r="P40" s="38">
        <f>[4]ごみ処理量内訳!E40</f>
        <v>4519</v>
      </c>
      <c r="Q40" s="38">
        <f>[4]ごみ処理量内訳!N40</f>
        <v>6</v>
      </c>
      <c r="R40" s="38">
        <f t="shared" si="3"/>
        <v>612</v>
      </c>
      <c r="S40" s="38">
        <f>[4]ごみ処理量内訳!G40</f>
        <v>125</v>
      </c>
      <c r="T40" s="38">
        <f>[4]ごみ処理量内訳!L40</f>
        <v>455</v>
      </c>
      <c r="U40" s="38">
        <f>[4]ごみ処理量内訳!H40</f>
        <v>0</v>
      </c>
      <c r="V40" s="38">
        <f>[4]ごみ処理量内訳!I40</f>
        <v>0</v>
      </c>
      <c r="W40" s="38">
        <f>[4]ごみ処理量内訳!J40</f>
        <v>0</v>
      </c>
      <c r="X40" s="38">
        <f>[4]ごみ処理量内訳!K40</f>
        <v>32</v>
      </c>
      <c r="Y40" s="38">
        <f>[4]ごみ処理量内訳!M40</f>
        <v>0</v>
      </c>
      <c r="Z40" s="38">
        <f>[4]資源化量内訳!Y40</f>
        <v>0</v>
      </c>
      <c r="AA40" s="38">
        <f t="shared" si="4"/>
        <v>5137</v>
      </c>
      <c r="AB40" s="40">
        <f t="shared" si="5"/>
        <v>99.883200311465842</v>
      </c>
      <c r="AC40" s="38">
        <f>[4]施設資源化量内訳!Y40</f>
        <v>320</v>
      </c>
      <c r="AD40" s="38">
        <f>[4]施設資源化量内訳!AT40</f>
        <v>0</v>
      </c>
      <c r="AE40" s="38">
        <f>[4]施設資源化量内訳!BO40</f>
        <v>0</v>
      </c>
      <c r="AF40" s="38">
        <f>[4]施設資源化量内訳!CJ40</f>
        <v>0</v>
      </c>
      <c r="AG40" s="38">
        <f>[4]施設資源化量内訳!DE40</f>
        <v>0</v>
      </c>
      <c r="AH40" s="38">
        <f>[4]施設資源化量内訳!DZ40</f>
        <v>32</v>
      </c>
      <c r="AI40" s="38">
        <f>[4]施設資源化量内訳!EU40</f>
        <v>455</v>
      </c>
      <c r="AJ40" s="38">
        <f t="shared" si="6"/>
        <v>807</v>
      </c>
      <c r="AK40" s="40">
        <f t="shared" si="7"/>
        <v>17.570911859889588</v>
      </c>
      <c r="AL40" s="40">
        <f>IF((AA40+J40)&lt;&gt;0,([4]資源化量内訳!D40-[4]資源化量内訳!R40-[4]資源化量内訳!T40-[4]資源化量内訳!V40-[4]資源化量内訳!U40)/(AA40+J40)*100,"-")</f>
        <v>17.570911859889588</v>
      </c>
      <c r="AM40" s="38">
        <f>[4]ごみ処理量内訳!AA40</f>
        <v>6</v>
      </c>
      <c r="AN40" s="38">
        <f>[4]ごみ処理量内訳!AB40</f>
        <v>147</v>
      </c>
      <c r="AO40" s="38">
        <f>[4]ごみ処理量内訳!AC40</f>
        <v>11</v>
      </c>
      <c r="AP40" s="38">
        <f t="shared" si="8"/>
        <v>164</v>
      </c>
      <c r="AQ40" s="41" t="s">
        <v>168</v>
      </c>
      <c r="AR40" s="42"/>
    </row>
    <row r="41" spans="1:44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8227</v>
      </c>
      <c r="E41" s="38">
        <v>8227</v>
      </c>
      <c r="F41" s="38">
        <v>0</v>
      </c>
      <c r="G41" s="38">
        <v>524</v>
      </c>
      <c r="H41" s="38">
        <f>SUM([3]ごみ搬入量内訳!E41,+[3]ごみ搬入量内訳!AD41)</f>
        <v>1979</v>
      </c>
      <c r="I41" s="38">
        <f>[3]ごみ搬入量内訳!BC41</f>
        <v>14</v>
      </c>
      <c r="J41" s="38">
        <f>[4]資源化量内訳!BO41</f>
        <v>96</v>
      </c>
      <c r="K41" s="38">
        <f t="shared" si="1"/>
        <v>2089</v>
      </c>
      <c r="L41" s="39">
        <f t="shared" si="2"/>
        <v>695.67128615933836</v>
      </c>
      <c r="M41" s="38">
        <f>IF(D41&lt;&gt;0,([3]ごみ搬入量内訳!BR41+H29実績!J41)/H29実績!D41/365*1000000,"-")</f>
        <v>472.88330605373886</v>
      </c>
      <c r="N41" s="38">
        <f>IF(D41&lt;&gt;0,[3]ごみ搬入量内訳!CM41/H29実績!D41/365*1000000,"-")</f>
        <v>222.7879801055995</v>
      </c>
      <c r="O41" s="38">
        <f>[3]ごみ搬入量内訳!DH41</f>
        <v>0</v>
      </c>
      <c r="P41" s="38">
        <f>[4]ごみ処理量内訳!E41</f>
        <v>1866</v>
      </c>
      <c r="Q41" s="38">
        <f>[4]ごみ処理量内訳!N41</f>
        <v>11</v>
      </c>
      <c r="R41" s="38">
        <f t="shared" si="3"/>
        <v>115</v>
      </c>
      <c r="S41" s="38">
        <f>[4]ごみ処理量内訳!G41</f>
        <v>0</v>
      </c>
      <c r="T41" s="38">
        <f>[4]ごみ処理量内訳!L41</f>
        <v>115</v>
      </c>
      <c r="U41" s="38">
        <f>[4]ごみ処理量内訳!H41</f>
        <v>0</v>
      </c>
      <c r="V41" s="38">
        <f>[4]ごみ処理量内訳!I41</f>
        <v>0</v>
      </c>
      <c r="W41" s="38">
        <f>[4]ごみ処理量内訳!J41</f>
        <v>0</v>
      </c>
      <c r="X41" s="38">
        <f>[4]ごみ処理量内訳!K41</f>
        <v>0</v>
      </c>
      <c r="Y41" s="38">
        <f>[4]ごみ処理量内訳!M41</f>
        <v>0</v>
      </c>
      <c r="Z41" s="38">
        <f>[4]資源化量内訳!Y41</f>
        <v>1</v>
      </c>
      <c r="AA41" s="38">
        <f t="shared" si="4"/>
        <v>1993</v>
      </c>
      <c r="AB41" s="40">
        <f t="shared" si="5"/>
        <v>99.44806823883593</v>
      </c>
      <c r="AC41" s="38">
        <f>[4]施設資源化量内訳!Y41</f>
        <v>188</v>
      </c>
      <c r="AD41" s="38">
        <f>[4]施設資源化量内訳!AT41</f>
        <v>0</v>
      </c>
      <c r="AE41" s="38">
        <f>[4]施設資源化量内訳!BO41</f>
        <v>0</v>
      </c>
      <c r="AF41" s="38">
        <f>[4]施設資源化量内訳!CJ41</f>
        <v>0</v>
      </c>
      <c r="AG41" s="38">
        <f>[4]施設資源化量内訳!DE41</f>
        <v>0</v>
      </c>
      <c r="AH41" s="38">
        <f>[4]施設資源化量内訳!DZ41</f>
        <v>0</v>
      </c>
      <c r="AI41" s="38">
        <f>[4]施設資源化量内訳!EU41</f>
        <v>55</v>
      </c>
      <c r="AJ41" s="38">
        <f t="shared" si="6"/>
        <v>243</v>
      </c>
      <c r="AK41" s="40">
        <f t="shared" si="7"/>
        <v>16.275730014360938</v>
      </c>
      <c r="AL41" s="40">
        <f>IF((AA41+J41)&lt;&gt;0,([4]資源化量内訳!D41-[4]資源化量内訳!R41-[4]資源化量内訳!T41-[4]資源化量内訳!V41-[4]資源化量内訳!U41)/(AA41+J41)*100,"-")</f>
        <v>15.366203925323122</v>
      </c>
      <c r="AM41" s="38">
        <f>[4]ごみ処理量内訳!AA41</f>
        <v>11</v>
      </c>
      <c r="AN41" s="38">
        <f>[4]ごみ処理量内訳!AB41</f>
        <v>57</v>
      </c>
      <c r="AO41" s="38">
        <f>[4]ごみ処理量内訳!AC41</f>
        <v>0</v>
      </c>
      <c r="AP41" s="38">
        <f t="shared" si="8"/>
        <v>68</v>
      </c>
      <c r="AQ41" s="41" t="s">
        <v>169</v>
      </c>
      <c r="AR41" s="42"/>
    </row>
    <row r="42" spans="1:44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5581</v>
      </c>
      <c r="E42" s="38">
        <v>5581</v>
      </c>
      <c r="F42" s="38">
        <v>0</v>
      </c>
      <c r="G42" s="38">
        <v>125</v>
      </c>
      <c r="H42" s="38">
        <f>SUM([3]ごみ搬入量内訳!E42,+[3]ごみ搬入量内訳!AD42)</f>
        <v>1222</v>
      </c>
      <c r="I42" s="38">
        <f>[3]ごみ搬入量内訳!BC42</f>
        <v>4</v>
      </c>
      <c r="J42" s="38">
        <f>[4]資源化量内訳!BO42</f>
        <v>120</v>
      </c>
      <c r="K42" s="38">
        <f t="shared" si="1"/>
        <v>1346</v>
      </c>
      <c r="L42" s="39">
        <f t="shared" si="2"/>
        <v>660.75456600550308</v>
      </c>
      <c r="M42" s="38">
        <f>IF(D42&lt;&gt;0,([3]ごみ搬入量内訳!BR42+H29実績!J42)/H29実績!D42/365*1000000,"-")</f>
        <v>506.61122742769618</v>
      </c>
      <c r="N42" s="38">
        <f>IF(D42&lt;&gt;0,[3]ごみ搬入量内訳!CM42/H29実績!D42/365*1000000,"-")</f>
        <v>154.14333857780679</v>
      </c>
      <c r="O42" s="38">
        <f>[3]ごみ搬入量内訳!DH42</f>
        <v>0</v>
      </c>
      <c r="P42" s="38">
        <f>[4]ごみ処理量内訳!E42</f>
        <v>1153</v>
      </c>
      <c r="Q42" s="38">
        <f>[4]ごみ処理量内訳!N42</f>
        <v>8</v>
      </c>
      <c r="R42" s="38">
        <f t="shared" si="3"/>
        <v>60</v>
      </c>
      <c r="S42" s="38">
        <f>[4]ごみ処理量内訳!G42</f>
        <v>0</v>
      </c>
      <c r="T42" s="38">
        <f>[4]ごみ処理量内訳!L42</f>
        <v>60</v>
      </c>
      <c r="U42" s="38">
        <f>[4]ごみ処理量内訳!H42</f>
        <v>0</v>
      </c>
      <c r="V42" s="38">
        <f>[4]ごみ処理量内訳!I42</f>
        <v>0</v>
      </c>
      <c r="W42" s="38">
        <f>[4]ごみ処理量内訳!J42</f>
        <v>0</v>
      </c>
      <c r="X42" s="38">
        <f>[4]ごみ処理量内訳!K42</f>
        <v>0</v>
      </c>
      <c r="Y42" s="38">
        <f>[4]ごみ処理量内訳!M42</f>
        <v>0</v>
      </c>
      <c r="Z42" s="38">
        <f>[4]資源化量内訳!Y42</f>
        <v>0</v>
      </c>
      <c r="AA42" s="38">
        <f t="shared" si="4"/>
        <v>1221</v>
      </c>
      <c r="AB42" s="40">
        <f t="shared" si="5"/>
        <v>99.344799344799341</v>
      </c>
      <c r="AC42" s="38">
        <f>[4]施設資源化量内訳!Y42</f>
        <v>40</v>
      </c>
      <c r="AD42" s="38">
        <f>[4]施設資源化量内訳!AT42</f>
        <v>0</v>
      </c>
      <c r="AE42" s="38">
        <f>[4]施設資源化量内訳!BO42</f>
        <v>0</v>
      </c>
      <c r="AF42" s="38">
        <f>[4]施設資源化量内訳!CJ42</f>
        <v>0</v>
      </c>
      <c r="AG42" s="38">
        <f>[4]施設資源化量内訳!DE42</f>
        <v>0</v>
      </c>
      <c r="AH42" s="38">
        <f>[4]施設資源化量内訳!DZ42</f>
        <v>0</v>
      </c>
      <c r="AI42" s="38">
        <f>[4]施設資源化量内訳!EU42</f>
        <v>46</v>
      </c>
      <c r="AJ42" s="38">
        <f t="shared" si="6"/>
        <v>86</v>
      </c>
      <c r="AK42" s="40">
        <f t="shared" si="7"/>
        <v>15.361670395227442</v>
      </c>
      <c r="AL42" s="40">
        <f>IF((AA42+J42)&lt;&gt;0,([4]資源化量内訳!D42-[4]資源化量内訳!R42-[4]資源化量内訳!T42-[4]資源化量内訳!V42-[4]資源化量内訳!U42)/(AA42+J42)*100,"-")</f>
        <v>14.466815809097689</v>
      </c>
      <c r="AM42" s="38">
        <f>[4]ごみ処理量内訳!AA42</f>
        <v>8</v>
      </c>
      <c r="AN42" s="38">
        <f>[4]ごみ処理量内訳!AB42</f>
        <v>109</v>
      </c>
      <c r="AO42" s="38">
        <f>[4]ごみ処理量内訳!AC42</f>
        <v>0</v>
      </c>
      <c r="AP42" s="38">
        <f t="shared" si="8"/>
        <v>117</v>
      </c>
      <c r="AQ42" s="41" t="s">
        <v>170</v>
      </c>
      <c r="AR42" s="42"/>
    </row>
    <row r="43" spans="1:44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10005</v>
      </c>
      <c r="E43" s="38">
        <v>10005</v>
      </c>
      <c r="F43" s="38">
        <v>0</v>
      </c>
      <c r="G43" s="38">
        <v>158</v>
      </c>
      <c r="H43" s="38">
        <f>SUM([3]ごみ搬入量内訳!E43,+[3]ごみ搬入量内訳!AD43)</f>
        <v>1987</v>
      </c>
      <c r="I43" s="38">
        <f>[3]ごみ搬入量内訳!BC43</f>
        <v>6</v>
      </c>
      <c r="J43" s="38">
        <f>[4]資源化量内訳!BO43</f>
        <v>269</v>
      </c>
      <c r="K43" s="38">
        <f t="shared" si="1"/>
        <v>2262</v>
      </c>
      <c r="L43" s="39">
        <f t="shared" si="2"/>
        <v>619.41631923764146</v>
      </c>
      <c r="M43" s="38">
        <f>IF(D43&lt;&gt;0,([3]ごみ搬入量内訳!BR43+H29実績!J43)/H29実績!D43/365*1000000,"-")</f>
        <v>487.42751911715379</v>
      </c>
      <c r="N43" s="38">
        <f>IF(D43&lt;&gt;0,[3]ごみ搬入量内訳!CM43/H29実績!D43/365*1000000,"-")</f>
        <v>131.9888001204877</v>
      </c>
      <c r="O43" s="38">
        <f>[3]ごみ搬入量内訳!DH43</f>
        <v>0</v>
      </c>
      <c r="P43" s="38">
        <f>[4]ごみ処理量内訳!E43</f>
        <v>1780</v>
      </c>
      <c r="Q43" s="38">
        <f>[4]ごみ処理量内訳!N43</f>
        <v>26</v>
      </c>
      <c r="R43" s="38">
        <f t="shared" si="3"/>
        <v>187</v>
      </c>
      <c r="S43" s="38">
        <f>[4]ごみ処理量内訳!G43</f>
        <v>0</v>
      </c>
      <c r="T43" s="38">
        <f>[4]ごみ処理量内訳!L43</f>
        <v>187</v>
      </c>
      <c r="U43" s="38">
        <f>[4]ごみ処理量内訳!H43</f>
        <v>0</v>
      </c>
      <c r="V43" s="38">
        <f>[4]ごみ処理量内訳!I43</f>
        <v>0</v>
      </c>
      <c r="W43" s="38">
        <f>[4]ごみ処理量内訳!J43</f>
        <v>0</v>
      </c>
      <c r="X43" s="38">
        <f>[4]ごみ処理量内訳!K43</f>
        <v>0</v>
      </c>
      <c r="Y43" s="38">
        <f>[4]ごみ処理量内訳!M43</f>
        <v>0</v>
      </c>
      <c r="Z43" s="38">
        <f>[4]資源化量内訳!Y43</f>
        <v>0</v>
      </c>
      <c r="AA43" s="38">
        <f t="shared" si="4"/>
        <v>1993</v>
      </c>
      <c r="AB43" s="40">
        <f t="shared" si="5"/>
        <v>98.695434019066724</v>
      </c>
      <c r="AC43" s="38">
        <f>[4]施設資源化量内訳!Y43</f>
        <v>41</v>
      </c>
      <c r="AD43" s="38">
        <f>[4]施設資源化量内訳!AT43</f>
        <v>0</v>
      </c>
      <c r="AE43" s="38">
        <f>[4]施設資源化量内訳!BO43</f>
        <v>0</v>
      </c>
      <c r="AF43" s="38">
        <f>[4]施設資源化量内訳!CJ43</f>
        <v>0</v>
      </c>
      <c r="AG43" s="38">
        <f>[4]施設資源化量内訳!DE43</f>
        <v>0</v>
      </c>
      <c r="AH43" s="38">
        <f>[4]施設資源化量内訳!DZ43</f>
        <v>0</v>
      </c>
      <c r="AI43" s="38">
        <f>[4]施設資源化量内訳!EU43</f>
        <v>112</v>
      </c>
      <c r="AJ43" s="38">
        <f t="shared" si="6"/>
        <v>153</v>
      </c>
      <c r="AK43" s="40">
        <f t="shared" si="7"/>
        <v>18.656056587091069</v>
      </c>
      <c r="AL43" s="40">
        <f>IF((AA43+J43)&lt;&gt;0,([4]資源化量内訳!D43-[4]資源化量内訳!R43-[4]資源化量内訳!T43-[4]資源化量内訳!V43-[4]資源化量内訳!U43)/(AA43+J43)*100,"-")</f>
        <v>17.860300618921311</v>
      </c>
      <c r="AM43" s="38">
        <f>[4]ごみ処理量内訳!AA43</f>
        <v>26</v>
      </c>
      <c r="AN43" s="38">
        <f>[4]ごみ処理量内訳!AB43</f>
        <v>194</v>
      </c>
      <c r="AO43" s="38">
        <f>[4]ごみ処理量内訳!AC43</f>
        <v>0</v>
      </c>
      <c r="AP43" s="38">
        <f t="shared" si="8"/>
        <v>220</v>
      </c>
      <c r="AQ43" s="41" t="s">
        <v>171</v>
      </c>
      <c r="AR43" s="42"/>
    </row>
    <row r="44" spans="1:44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3656</v>
      </c>
      <c r="E44" s="38">
        <v>3656</v>
      </c>
      <c r="F44" s="38">
        <v>0</v>
      </c>
      <c r="G44" s="38">
        <v>24</v>
      </c>
      <c r="H44" s="38">
        <f>SUM([3]ごみ搬入量内訳!E44,+[3]ごみ搬入量内訳!AD44)</f>
        <v>722</v>
      </c>
      <c r="I44" s="38">
        <f>[3]ごみ搬入量内訳!BC44</f>
        <v>1</v>
      </c>
      <c r="J44" s="38">
        <f>[4]資源化量内訳!BO44</f>
        <v>150</v>
      </c>
      <c r="K44" s="38">
        <f t="shared" si="1"/>
        <v>873</v>
      </c>
      <c r="L44" s="39">
        <f t="shared" si="2"/>
        <v>654.20700818320802</v>
      </c>
      <c r="M44" s="38">
        <f>IF(D44&lt;&gt;0,([3]ごみ搬入量内訳!BR44+H29実績!J44)/H29実績!D44/365*1000000,"-")</f>
        <v>557.53724408740754</v>
      </c>
      <c r="N44" s="38">
        <f>IF(D44&lt;&gt;0,[3]ごみ搬入量内訳!CM44/H29実績!D44/365*1000000,"-")</f>
        <v>96.669764095800488</v>
      </c>
      <c r="O44" s="38">
        <f>[3]ごみ搬入量内訳!DH44</f>
        <v>0</v>
      </c>
      <c r="P44" s="38">
        <f>[4]ごみ処理量内訳!E44</f>
        <v>621</v>
      </c>
      <c r="Q44" s="38">
        <f>[4]ごみ処理量内訳!N44</f>
        <v>14</v>
      </c>
      <c r="R44" s="38">
        <f t="shared" si="3"/>
        <v>88</v>
      </c>
      <c r="S44" s="38">
        <f>[4]ごみ処理量内訳!G44</f>
        <v>0</v>
      </c>
      <c r="T44" s="38">
        <f>[4]ごみ処理量内訳!L44</f>
        <v>88</v>
      </c>
      <c r="U44" s="38">
        <f>[4]ごみ処理量内訳!H44</f>
        <v>0</v>
      </c>
      <c r="V44" s="38">
        <f>[4]ごみ処理量内訳!I44</f>
        <v>0</v>
      </c>
      <c r="W44" s="38">
        <f>[4]ごみ処理量内訳!J44</f>
        <v>0</v>
      </c>
      <c r="X44" s="38">
        <f>[4]ごみ処理量内訳!K44</f>
        <v>0</v>
      </c>
      <c r="Y44" s="38">
        <f>[4]ごみ処理量内訳!M44</f>
        <v>0</v>
      </c>
      <c r="Z44" s="38">
        <f>[4]資源化量内訳!Y44</f>
        <v>0</v>
      </c>
      <c r="AA44" s="38">
        <f t="shared" si="4"/>
        <v>723</v>
      </c>
      <c r="AB44" s="40">
        <f t="shared" si="5"/>
        <v>98.063623789764861</v>
      </c>
      <c r="AC44" s="38">
        <f>[4]施設資源化量内訳!Y44</f>
        <v>10</v>
      </c>
      <c r="AD44" s="38">
        <f>[4]施設資源化量内訳!AT44</f>
        <v>0</v>
      </c>
      <c r="AE44" s="38">
        <f>[4]施設資源化量内訳!BO44</f>
        <v>0</v>
      </c>
      <c r="AF44" s="38">
        <f>[4]施設資源化量内訳!CJ44</f>
        <v>0</v>
      </c>
      <c r="AG44" s="38">
        <f>[4]施設資源化量内訳!DE44</f>
        <v>0</v>
      </c>
      <c r="AH44" s="38">
        <f>[4]施設資源化量内訳!DZ44</f>
        <v>0</v>
      </c>
      <c r="AI44" s="38">
        <f>[4]施設資源化量内訳!EU44</f>
        <v>58</v>
      </c>
      <c r="AJ44" s="38">
        <f t="shared" si="6"/>
        <v>68</v>
      </c>
      <c r="AK44" s="40">
        <f t="shared" si="7"/>
        <v>24.971363115693013</v>
      </c>
      <c r="AL44" s="40">
        <f>IF((AA44+J44)&lt;&gt;0,([4]資源化量内訳!D44-[4]資源化量内訳!R44-[4]資源化量内訳!T44-[4]資源化量内訳!V44-[4]資源化量内訳!U44)/(AA44+J44)*100,"-")</f>
        <v>24.284077892325314</v>
      </c>
      <c r="AM44" s="38">
        <f>[4]ごみ処理量内訳!AA44</f>
        <v>14</v>
      </c>
      <c r="AN44" s="38">
        <f>[4]ごみ処理量内訳!AB44</f>
        <v>73</v>
      </c>
      <c r="AO44" s="38">
        <f>[4]ごみ処理量内訳!AC44</f>
        <v>0</v>
      </c>
      <c r="AP44" s="38">
        <f t="shared" si="8"/>
        <v>87</v>
      </c>
      <c r="AQ44" s="41" t="s">
        <v>172</v>
      </c>
      <c r="AR44" s="42"/>
    </row>
    <row r="45" spans="1:44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10678</v>
      </c>
      <c r="E45" s="38">
        <v>10678</v>
      </c>
      <c r="F45" s="38">
        <v>0</v>
      </c>
      <c r="G45" s="38">
        <v>105</v>
      </c>
      <c r="H45" s="38">
        <f>SUM([3]ごみ搬入量内訳!E45,+[3]ごみ搬入量内訳!AD45)</f>
        <v>2030</v>
      </c>
      <c r="I45" s="38">
        <f>[3]ごみ搬入量内訳!BC45</f>
        <v>57</v>
      </c>
      <c r="J45" s="38">
        <f>[4]資源化量内訳!BO45</f>
        <v>310</v>
      </c>
      <c r="K45" s="38">
        <f t="shared" si="1"/>
        <v>2397</v>
      </c>
      <c r="L45" s="39">
        <f t="shared" si="2"/>
        <v>615.01435546649486</v>
      </c>
      <c r="M45" s="38">
        <f>IF(D45&lt;&gt;0,([3]ごみ搬入量内訳!BR45+H29実績!J45)/H29実績!D45/365*1000000,"-")</f>
        <v>419.50290829692085</v>
      </c>
      <c r="N45" s="38">
        <f>IF(D45&lt;&gt;0,[3]ごみ搬入量内訳!CM45/H29実績!D45/365*1000000,"-")</f>
        <v>195.51144716957413</v>
      </c>
      <c r="O45" s="38">
        <f>[3]ごみ搬入量内訳!DH45</f>
        <v>0</v>
      </c>
      <c r="P45" s="38">
        <f>[4]ごみ処理量内訳!E45</f>
        <v>1824</v>
      </c>
      <c r="Q45" s="38">
        <f>[4]ごみ処理量内訳!N45</f>
        <v>70</v>
      </c>
      <c r="R45" s="38">
        <f t="shared" si="3"/>
        <v>197</v>
      </c>
      <c r="S45" s="38">
        <f>[4]ごみ処理量内訳!G45</f>
        <v>0</v>
      </c>
      <c r="T45" s="38">
        <f>[4]ごみ処理量内訳!L45</f>
        <v>197</v>
      </c>
      <c r="U45" s="38">
        <f>[4]ごみ処理量内訳!H45</f>
        <v>0</v>
      </c>
      <c r="V45" s="38">
        <f>[4]ごみ処理量内訳!I45</f>
        <v>0</v>
      </c>
      <c r="W45" s="38">
        <f>[4]ごみ処理量内訳!J45</f>
        <v>0</v>
      </c>
      <c r="X45" s="38">
        <f>[4]ごみ処理量内訳!K45</f>
        <v>0</v>
      </c>
      <c r="Y45" s="38">
        <f>[4]ごみ処理量内訳!M45</f>
        <v>0</v>
      </c>
      <c r="Z45" s="38">
        <f>[4]資源化量内訳!Y45</f>
        <v>0</v>
      </c>
      <c r="AA45" s="38">
        <f t="shared" si="4"/>
        <v>2091</v>
      </c>
      <c r="AB45" s="40">
        <f t="shared" si="5"/>
        <v>96.652319464371118</v>
      </c>
      <c r="AC45" s="38">
        <f>[4]施設資源化量内訳!Y45</f>
        <v>40</v>
      </c>
      <c r="AD45" s="38">
        <f>[4]施設資源化量内訳!AT45</f>
        <v>0</v>
      </c>
      <c r="AE45" s="38">
        <f>[4]施設資源化量内訳!BO45</f>
        <v>0</v>
      </c>
      <c r="AF45" s="38">
        <f>[4]施設資源化量内訳!CJ45</f>
        <v>0</v>
      </c>
      <c r="AG45" s="38">
        <f>[4]施設資源化量内訳!DE45</f>
        <v>0</v>
      </c>
      <c r="AH45" s="38">
        <f>[4]施設資源化量内訳!DZ45</f>
        <v>0</v>
      </c>
      <c r="AI45" s="38">
        <f>[4]施設資源化量内訳!EU45</f>
        <v>109</v>
      </c>
      <c r="AJ45" s="38">
        <f t="shared" si="6"/>
        <v>149</v>
      </c>
      <c r="AK45" s="40">
        <f t="shared" si="7"/>
        <v>19.117034568929615</v>
      </c>
      <c r="AL45" s="40">
        <f>IF((AA45+J45)&lt;&gt;0,([4]資源化量内訳!D45-[4]資源化量内訳!R45-[4]資源化量内訳!T45-[4]資源化量内訳!V45-[4]資源化量内訳!U45)/(AA45+J45)*100,"-")</f>
        <v>18.367346938775512</v>
      </c>
      <c r="AM45" s="38">
        <f>[4]ごみ処理量内訳!AA45</f>
        <v>70</v>
      </c>
      <c r="AN45" s="38">
        <f>[4]ごみ処理量内訳!AB45</f>
        <v>203</v>
      </c>
      <c r="AO45" s="38">
        <f>[4]ごみ処理量内訳!AC45</f>
        <v>0</v>
      </c>
      <c r="AP45" s="38">
        <f t="shared" si="8"/>
        <v>273</v>
      </c>
      <c r="AQ45" s="41" t="s">
        <v>173</v>
      </c>
      <c r="AR45" s="42"/>
    </row>
    <row r="46" spans="1:44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7983</v>
      </c>
      <c r="E46" s="38">
        <v>7983</v>
      </c>
      <c r="F46" s="38">
        <v>0</v>
      </c>
      <c r="G46" s="38">
        <v>103</v>
      </c>
      <c r="H46" s="38">
        <f>SUM([3]ごみ搬入量内訳!E46,+[3]ごみ搬入量内訳!AD46)</f>
        <v>1519</v>
      </c>
      <c r="I46" s="38">
        <f>[3]ごみ搬入量内訳!BC46</f>
        <v>4</v>
      </c>
      <c r="J46" s="38">
        <f>[4]資源化量内訳!BO46</f>
        <v>281</v>
      </c>
      <c r="K46" s="38">
        <f t="shared" si="1"/>
        <v>1804</v>
      </c>
      <c r="L46" s="39">
        <f t="shared" si="2"/>
        <v>619.12385737500404</v>
      </c>
      <c r="M46" s="38">
        <f>IF(D46&lt;&gt;0,([3]ごみ搬入量内訳!BR46+H29実績!J46)/H29実績!D46/365*1000000,"-")</f>
        <v>475.66832944664947</v>
      </c>
      <c r="N46" s="38">
        <f>IF(D46&lt;&gt;0,[3]ごみ搬入量内訳!CM46/H29実績!D46/365*1000000,"-")</f>
        <v>143.4555279283546</v>
      </c>
      <c r="O46" s="38">
        <f>[3]ごみ搬入量内訳!DH46</f>
        <v>0</v>
      </c>
      <c r="P46" s="38">
        <f>[4]ごみ処理量内訳!E46</f>
        <v>1347</v>
      </c>
      <c r="Q46" s="38">
        <f>[4]ごみ処理量内訳!N46</f>
        <v>14</v>
      </c>
      <c r="R46" s="38">
        <f t="shared" si="3"/>
        <v>161</v>
      </c>
      <c r="S46" s="38">
        <f>[4]ごみ処理量内訳!G46</f>
        <v>0</v>
      </c>
      <c r="T46" s="38">
        <f>[4]ごみ処理量内訳!L46</f>
        <v>161</v>
      </c>
      <c r="U46" s="38">
        <f>[4]ごみ処理量内訳!H46</f>
        <v>0</v>
      </c>
      <c r="V46" s="38">
        <f>[4]ごみ処理量内訳!I46</f>
        <v>0</v>
      </c>
      <c r="W46" s="38">
        <f>[4]ごみ処理量内訳!J46</f>
        <v>0</v>
      </c>
      <c r="X46" s="38">
        <f>[4]ごみ処理量内訳!K46</f>
        <v>0</v>
      </c>
      <c r="Y46" s="38">
        <f>[4]ごみ処理量内訳!M46</f>
        <v>0</v>
      </c>
      <c r="Z46" s="38">
        <f>[4]資源化量内訳!Y46</f>
        <v>1</v>
      </c>
      <c r="AA46" s="38">
        <f t="shared" si="4"/>
        <v>1523</v>
      </c>
      <c r="AB46" s="40">
        <f t="shared" si="5"/>
        <v>99.080761654629029</v>
      </c>
      <c r="AC46" s="38">
        <f>[4]施設資源化量内訳!Y46</f>
        <v>21</v>
      </c>
      <c r="AD46" s="38">
        <f>[4]施設資源化量内訳!AT46</f>
        <v>0</v>
      </c>
      <c r="AE46" s="38">
        <f>[4]施設資源化量内訳!BO46</f>
        <v>0</v>
      </c>
      <c r="AF46" s="38">
        <f>[4]施設資源化量内訳!CJ46</f>
        <v>0</v>
      </c>
      <c r="AG46" s="38">
        <f>[4]施設資源化量内訳!DE46</f>
        <v>0</v>
      </c>
      <c r="AH46" s="38">
        <f>[4]施設資源化量内訳!DZ46</f>
        <v>0</v>
      </c>
      <c r="AI46" s="38">
        <f>[4]施設資源化量内訳!EU46</f>
        <v>101</v>
      </c>
      <c r="AJ46" s="38">
        <f t="shared" si="6"/>
        <v>122</v>
      </c>
      <c r="AK46" s="40">
        <f t="shared" si="7"/>
        <v>22.394678492239468</v>
      </c>
      <c r="AL46" s="40">
        <f>IF((AA46+J46)&lt;&gt;0,([4]資源化量内訳!D46-[4]資源化量内訳!R46-[4]資源化量内訳!T46-[4]資源化量内訳!V46-[4]資源化量内訳!U46)/(AA46+J46)*100,"-")</f>
        <v>21.674057649667404</v>
      </c>
      <c r="AM46" s="38">
        <f>[4]ごみ処理量内訳!AA46</f>
        <v>14</v>
      </c>
      <c r="AN46" s="38">
        <f>[4]ごみ処理量内訳!AB46</f>
        <v>156</v>
      </c>
      <c r="AO46" s="38">
        <f>[4]ごみ処理量内訳!AC46</f>
        <v>0</v>
      </c>
      <c r="AP46" s="38">
        <f t="shared" si="8"/>
        <v>170</v>
      </c>
      <c r="AQ46" s="41" t="s">
        <v>174</v>
      </c>
      <c r="AR46" s="42"/>
    </row>
    <row r="47" spans="1:44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2149</v>
      </c>
      <c r="E47" s="38">
        <v>2149</v>
      </c>
      <c r="F47" s="38">
        <v>0</v>
      </c>
      <c r="G47" s="38">
        <v>14</v>
      </c>
      <c r="H47" s="38">
        <f>SUM([3]ごみ搬入量内訳!E47,+[3]ごみ搬入量内訳!AD47)</f>
        <v>303</v>
      </c>
      <c r="I47" s="38">
        <f>[3]ごみ搬入量内訳!BC47</f>
        <v>0</v>
      </c>
      <c r="J47" s="38">
        <f>[4]資源化量内訳!BO47</f>
        <v>125</v>
      </c>
      <c r="K47" s="38">
        <f t="shared" si="1"/>
        <v>428</v>
      </c>
      <c r="L47" s="39">
        <f t="shared" si="2"/>
        <v>545.65041401862607</v>
      </c>
      <c r="M47" s="38">
        <f>IF(D47&lt;&gt;0,([3]ごみ搬入量内訳!BR47+H29実績!J47)/H29実績!D47/365*1000000,"-")</f>
        <v>478.08155433874947</v>
      </c>
      <c r="N47" s="38">
        <f>IF(D47&lt;&gt;0,[3]ごみ搬入量内訳!CM47/H29実績!D47/365*1000000,"-")</f>
        <v>67.568859679876596</v>
      </c>
      <c r="O47" s="38">
        <f>[3]ごみ搬入量内訳!DH47</f>
        <v>0</v>
      </c>
      <c r="P47" s="38">
        <f>[4]ごみ処理量内訳!E47</f>
        <v>243</v>
      </c>
      <c r="Q47" s="38">
        <f>[4]ごみ処理量内訳!N47</f>
        <v>4</v>
      </c>
      <c r="R47" s="38">
        <f t="shared" si="3"/>
        <v>56</v>
      </c>
      <c r="S47" s="38">
        <f>[4]ごみ処理量内訳!G47</f>
        <v>0</v>
      </c>
      <c r="T47" s="38">
        <f>[4]ごみ処理量内訳!L47</f>
        <v>56</v>
      </c>
      <c r="U47" s="38">
        <f>[4]ごみ処理量内訳!H47</f>
        <v>0</v>
      </c>
      <c r="V47" s="38">
        <f>[4]ごみ処理量内訳!I47</f>
        <v>0</v>
      </c>
      <c r="W47" s="38">
        <f>[4]ごみ処理量内訳!J47</f>
        <v>0</v>
      </c>
      <c r="X47" s="38">
        <f>[4]ごみ処理量内訳!K47</f>
        <v>0</v>
      </c>
      <c r="Y47" s="38">
        <f>[4]ごみ処理量内訳!M47</f>
        <v>0</v>
      </c>
      <c r="Z47" s="38">
        <f>[4]資源化量内訳!Y47</f>
        <v>0</v>
      </c>
      <c r="AA47" s="38">
        <f t="shared" si="4"/>
        <v>303</v>
      </c>
      <c r="AB47" s="40">
        <f t="shared" si="5"/>
        <v>98.679867986798669</v>
      </c>
      <c r="AC47" s="38">
        <f>[4]施設資源化量内訳!Y47</f>
        <v>9</v>
      </c>
      <c r="AD47" s="38">
        <f>[4]施設資源化量内訳!AT47</f>
        <v>0</v>
      </c>
      <c r="AE47" s="38">
        <f>[4]施設資源化量内訳!BO47</f>
        <v>0</v>
      </c>
      <c r="AF47" s="38">
        <f>[4]施設資源化量内訳!CJ47</f>
        <v>0</v>
      </c>
      <c r="AG47" s="38">
        <f>[4]施設資源化量内訳!DE47</f>
        <v>0</v>
      </c>
      <c r="AH47" s="38">
        <f>[4]施設資源化量内訳!DZ47</f>
        <v>0</v>
      </c>
      <c r="AI47" s="38">
        <f>[4]施設資源化量内訳!EU47</f>
        <v>39</v>
      </c>
      <c r="AJ47" s="38">
        <f t="shared" si="6"/>
        <v>48</v>
      </c>
      <c r="AK47" s="40">
        <f t="shared" si="7"/>
        <v>40.420560747663551</v>
      </c>
      <c r="AL47" s="40">
        <f>IF((AA47+J47)&lt;&gt;0,([4]資源化量内訳!D47-[4]資源化量内訳!R47-[4]資源化量内訳!T47-[4]資源化量内訳!V47-[4]資源化量内訳!U47)/(AA47+J47)*100,"-")</f>
        <v>39.953271028037385</v>
      </c>
      <c r="AM47" s="38">
        <f>[4]ごみ処理量内訳!AA47</f>
        <v>4</v>
      </c>
      <c r="AN47" s="38">
        <f>[4]ごみ処理量内訳!AB47</f>
        <v>23</v>
      </c>
      <c r="AO47" s="38">
        <f>[4]ごみ処理量内訳!AC47</f>
        <v>0</v>
      </c>
      <c r="AP47" s="38">
        <f t="shared" si="8"/>
        <v>27</v>
      </c>
      <c r="AQ47" s="41" t="s">
        <v>175</v>
      </c>
      <c r="AR47" s="42"/>
    </row>
    <row r="48" spans="1:44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17817</v>
      </c>
      <c r="E48" s="38">
        <v>17817</v>
      </c>
      <c r="F48" s="38">
        <v>0</v>
      </c>
      <c r="G48" s="38">
        <v>438</v>
      </c>
      <c r="H48" s="38">
        <f>SUM([3]ごみ搬入量内訳!E48,+[3]ごみ搬入量内訳!AD48)</f>
        <v>4130</v>
      </c>
      <c r="I48" s="38">
        <f>[3]ごみ搬入量内訳!BC48</f>
        <v>30</v>
      </c>
      <c r="J48" s="38">
        <f>[4]資源化量内訳!BO48</f>
        <v>342</v>
      </c>
      <c r="K48" s="38">
        <f t="shared" si="1"/>
        <v>4502</v>
      </c>
      <c r="L48" s="39">
        <f t="shared" si="2"/>
        <v>692.27404026168642</v>
      </c>
      <c r="M48" s="38">
        <f>IF(D48&lt;&gt;0,([3]ごみ搬入量内訳!BR48+H29実績!J48)/H29実績!D48/365*1000000,"-")</f>
        <v>511.13258770098747</v>
      </c>
      <c r="N48" s="38">
        <f>IF(D48&lt;&gt;0,[3]ごみ搬入量内訳!CM48/H29実績!D48/365*1000000,"-")</f>
        <v>181.14145256069892</v>
      </c>
      <c r="O48" s="38">
        <f>[3]ごみ搬入量内訳!DH48</f>
        <v>0</v>
      </c>
      <c r="P48" s="38">
        <f>[4]ごみ処理量内訳!E48</f>
        <v>3731</v>
      </c>
      <c r="Q48" s="38">
        <f>[4]ごみ処理量内訳!N48</f>
        <v>39</v>
      </c>
      <c r="R48" s="38">
        <f t="shared" si="3"/>
        <v>286</v>
      </c>
      <c r="S48" s="38">
        <f>[4]ごみ処理量内訳!G48</f>
        <v>0</v>
      </c>
      <c r="T48" s="38">
        <f>[4]ごみ処理量内訳!L48</f>
        <v>286</v>
      </c>
      <c r="U48" s="38">
        <f>[4]ごみ処理量内訳!H48</f>
        <v>0</v>
      </c>
      <c r="V48" s="38">
        <f>[4]ごみ処理量内訳!I48</f>
        <v>0</v>
      </c>
      <c r="W48" s="38">
        <f>[4]ごみ処理量内訳!J48</f>
        <v>0</v>
      </c>
      <c r="X48" s="38">
        <f>[4]ごみ処理量内訳!K48</f>
        <v>0</v>
      </c>
      <c r="Y48" s="38">
        <f>[4]ごみ処理量内訳!M48</f>
        <v>0</v>
      </c>
      <c r="Z48" s="38">
        <f>[4]資源化量内訳!Y48</f>
        <v>104</v>
      </c>
      <c r="AA48" s="38">
        <f t="shared" si="4"/>
        <v>4160</v>
      </c>
      <c r="AB48" s="40">
        <f t="shared" si="5"/>
        <v>99.0625</v>
      </c>
      <c r="AC48" s="38">
        <f>[4]施設資源化量内訳!Y48</f>
        <v>61</v>
      </c>
      <c r="AD48" s="38">
        <f>[4]施設資源化量内訳!AT48</f>
        <v>0</v>
      </c>
      <c r="AE48" s="38">
        <f>[4]施設資源化量内訳!BO48</f>
        <v>0</v>
      </c>
      <c r="AF48" s="38">
        <f>[4]施設資源化量内訳!CJ48</f>
        <v>0</v>
      </c>
      <c r="AG48" s="38">
        <f>[4]施設資源化量内訳!DE48</f>
        <v>0</v>
      </c>
      <c r="AH48" s="38">
        <f>[4]施設資源化量内訳!DZ48</f>
        <v>0</v>
      </c>
      <c r="AI48" s="38">
        <f>[4]施設資源化量内訳!EU48</f>
        <v>156</v>
      </c>
      <c r="AJ48" s="38">
        <f t="shared" si="6"/>
        <v>217</v>
      </c>
      <c r="AK48" s="40">
        <f t="shared" si="7"/>
        <v>14.726788094180366</v>
      </c>
      <c r="AL48" s="40">
        <f>IF((AA48+J48)&lt;&gt;0,([4]資源化量内訳!D48-[4]資源化量内訳!R48-[4]資源化量内訳!T48-[4]資源化量内訳!V48-[4]資源化量内訳!U48)/(AA48+J48)*100,"-")</f>
        <v>13.904931141714794</v>
      </c>
      <c r="AM48" s="38">
        <f>[4]ごみ処理量内訳!AA48</f>
        <v>39</v>
      </c>
      <c r="AN48" s="38">
        <f>[4]ごみ処理量内訳!AB48</f>
        <v>429</v>
      </c>
      <c r="AO48" s="38">
        <f>[4]ごみ処理量内訳!AC48</f>
        <v>0</v>
      </c>
      <c r="AP48" s="38">
        <f t="shared" si="8"/>
        <v>468</v>
      </c>
      <c r="AQ48" s="41" t="s">
        <v>176</v>
      </c>
      <c r="AR48" s="42"/>
    </row>
    <row r="49" spans="1:44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1576</v>
      </c>
      <c r="E49" s="38">
        <v>1576</v>
      </c>
      <c r="F49" s="38">
        <v>0</v>
      </c>
      <c r="G49" s="38">
        <v>21</v>
      </c>
      <c r="H49" s="38">
        <f>SUM([3]ごみ搬入量内訳!E49,+[3]ごみ搬入量内訳!AD49)</f>
        <v>434</v>
      </c>
      <c r="I49" s="38">
        <f>[3]ごみ搬入量内訳!BC49</f>
        <v>83</v>
      </c>
      <c r="J49" s="38">
        <f>[4]資源化量内訳!BO49</f>
        <v>40</v>
      </c>
      <c r="K49" s="38">
        <f t="shared" si="1"/>
        <v>557</v>
      </c>
      <c r="L49" s="39">
        <f t="shared" si="2"/>
        <v>968.29149572352412</v>
      </c>
      <c r="M49" s="38">
        <f>IF(D49&lt;&gt;0,([3]ごみ搬入量内訳!BR49+H29実績!J49)/H29実績!D49/365*1000000,"-")</f>
        <v>968.29149572352412</v>
      </c>
      <c r="N49" s="38">
        <f>IF(D49&lt;&gt;0,[3]ごみ搬入量内訳!CM49/H29実績!D49/365*1000000,"-")</f>
        <v>0</v>
      </c>
      <c r="O49" s="38">
        <f>[3]ごみ搬入量内訳!DH49</f>
        <v>0</v>
      </c>
      <c r="P49" s="38">
        <f>[4]ごみ処理量内訳!E49</f>
        <v>387</v>
      </c>
      <c r="Q49" s="38">
        <f>[4]ごみ処理量内訳!N49</f>
        <v>3</v>
      </c>
      <c r="R49" s="38">
        <f t="shared" si="3"/>
        <v>120</v>
      </c>
      <c r="S49" s="38">
        <f>[4]ごみ処理量内訳!G49</f>
        <v>0</v>
      </c>
      <c r="T49" s="38">
        <f>[4]ごみ処理量内訳!L49</f>
        <v>120</v>
      </c>
      <c r="U49" s="38">
        <f>[4]ごみ処理量内訳!H49</f>
        <v>0</v>
      </c>
      <c r="V49" s="38">
        <f>[4]ごみ処理量内訳!I49</f>
        <v>0</v>
      </c>
      <c r="W49" s="38">
        <f>[4]ごみ処理量内訳!J49</f>
        <v>0</v>
      </c>
      <c r="X49" s="38">
        <f>[4]ごみ処理量内訳!K49</f>
        <v>0</v>
      </c>
      <c r="Y49" s="38">
        <f>[4]ごみ処理量内訳!M49</f>
        <v>0</v>
      </c>
      <c r="Z49" s="38">
        <f>[4]資源化量内訳!Y49</f>
        <v>6</v>
      </c>
      <c r="AA49" s="38">
        <f t="shared" si="4"/>
        <v>516</v>
      </c>
      <c r="AB49" s="40">
        <f t="shared" si="5"/>
        <v>99.418604651162795</v>
      </c>
      <c r="AC49" s="38">
        <f>[4]施設資源化量内訳!Y49</f>
        <v>0</v>
      </c>
      <c r="AD49" s="38">
        <f>[4]施設資源化量内訳!AT49</f>
        <v>0</v>
      </c>
      <c r="AE49" s="38">
        <f>[4]施設資源化量内訳!BO49</f>
        <v>0</v>
      </c>
      <c r="AF49" s="38">
        <f>[4]施設資源化量内訳!CJ49</f>
        <v>0</v>
      </c>
      <c r="AG49" s="38">
        <f>[4]施設資源化量内訳!DE49</f>
        <v>0</v>
      </c>
      <c r="AH49" s="38">
        <f>[4]施設資源化量内訳!DZ49</f>
        <v>0</v>
      </c>
      <c r="AI49" s="38">
        <f>[4]施設資源化量内訳!EU49</f>
        <v>113</v>
      </c>
      <c r="AJ49" s="38">
        <f t="shared" si="6"/>
        <v>113</v>
      </c>
      <c r="AK49" s="40">
        <f t="shared" si="7"/>
        <v>28.597122302158272</v>
      </c>
      <c r="AL49" s="40">
        <f>IF((AA49+J49)&lt;&gt;0,([4]資源化量内訳!D49-[4]資源化量内訳!R49-[4]資源化量内訳!T49-[4]資源化量内訳!V49-[4]資源化量内訳!U49)/(AA49+J49)*100,"-")</f>
        <v>28.597122302158272</v>
      </c>
      <c r="AM49" s="38">
        <f>[4]ごみ処理量内訳!AA49</f>
        <v>3</v>
      </c>
      <c r="AN49" s="38">
        <f>[4]ごみ処理量内訳!AB49</f>
        <v>38</v>
      </c>
      <c r="AO49" s="38">
        <f>[4]ごみ処理量内訳!AC49</f>
        <v>0</v>
      </c>
      <c r="AP49" s="38">
        <f t="shared" si="8"/>
        <v>41</v>
      </c>
      <c r="AQ49" s="41" t="s">
        <v>177</v>
      </c>
      <c r="AR49" s="42"/>
    </row>
  </sheetData>
  <mergeCells count="46">
    <mergeCell ref="L2:N2"/>
    <mergeCell ref="E3:E4"/>
    <mergeCell ref="F3:F4"/>
    <mergeCell ref="H3:H4"/>
    <mergeCell ref="I3:I4"/>
    <mergeCell ref="L3:L5"/>
    <mergeCell ref="M3:M5"/>
    <mergeCell ref="N3:N5"/>
    <mergeCell ref="A2:A6"/>
    <mergeCell ref="B2:B6"/>
    <mergeCell ref="C2:C6"/>
    <mergeCell ref="D2:E2"/>
    <mergeCell ref="H2:K2"/>
    <mergeCell ref="J3:J4"/>
    <mergeCell ref="K3:K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&amp;Lごみ処理の概要（平成29年度実績）</oddHeader>
  </headerFooter>
  <colBreaks count="2" manualBreakCount="2">
    <brk id="15" min="1" max="48" man="1"/>
    <brk id="28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49"/>
  <sheetViews>
    <sheetView zoomScaleNormal="100" workbookViewId="0">
      <pane xSplit="3" ySplit="6" topLeftCell="D46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44" width="9" style="7"/>
    <col min="45" max="16384" width="9" style="3"/>
  </cols>
  <sheetData>
    <row r="1" spans="1:44" ht="16.2" x14ac:dyDescent="0.2">
      <c r="A1" s="1" t="s">
        <v>131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4" s="15" customFormat="1" ht="25.5" customHeight="1" x14ac:dyDescent="0.15">
      <c r="A2" s="123" t="s">
        <v>1</v>
      </c>
      <c r="B2" s="123" t="s">
        <v>2</v>
      </c>
      <c r="C2" s="126" t="s">
        <v>3</v>
      </c>
      <c r="D2" s="131" t="s">
        <v>4</v>
      </c>
      <c r="E2" s="134"/>
      <c r="F2" s="8"/>
      <c r="G2" s="9" t="s">
        <v>5</v>
      </c>
      <c r="H2" s="131" t="s">
        <v>6</v>
      </c>
      <c r="I2" s="134"/>
      <c r="J2" s="134"/>
      <c r="K2" s="140"/>
      <c r="L2" s="141" t="s">
        <v>7</v>
      </c>
      <c r="M2" s="142"/>
      <c r="N2" s="143"/>
      <c r="O2" s="123" t="s">
        <v>8</v>
      </c>
      <c r="P2" s="10" t="s">
        <v>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29" t="s">
        <v>10</v>
      </c>
      <c r="AC2" s="131" t="s">
        <v>11</v>
      </c>
      <c r="AD2" s="134"/>
      <c r="AE2" s="134"/>
      <c r="AF2" s="134"/>
      <c r="AG2" s="134"/>
      <c r="AH2" s="134"/>
      <c r="AI2" s="134"/>
      <c r="AJ2" s="135"/>
      <c r="AK2" s="129" t="s">
        <v>12</v>
      </c>
      <c r="AL2" s="129" t="s">
        <v>13</v>
      </c>
      <c r="AM2" s="131" t="s">
        <v>14</v>
      </c>
      <c r="AN2" s="132"/>
      <c r="AO2" s="132"/>
      <c r="AP2" s="133"/>
      <c r="AQ2" s="14"/>
      <c r="AR2" s="14"/>
    </row>
    <row r="3" spans="1:44" s="15" customFormat="1" ht="22.5" customHeight="1" x14ac:dyDescent="0.2">
      <c r="A3" s="124"/>
      <c r="B3" s="124"/>
      <c r="C3" s="128"/>
      <c r="D3" s="16"/>
      <c r="E3" s="126" t="s">
        <v>15</v>
      </c>
      <c r="F3" s="123" t="s">
        <v>16</v>
      </c>
      <c r="G3" s="17"/>
      <c r="H3" s="126" t="s">
        <v>17</v>
      </c>
      <c r="I3" s="126" t="s">
        <v>18</v>
      </c>
      <c r="J3" s="123" t="s">
        <v>19</v>
      </c>
      <c r="K3" s="125" t="s">
        <v>20</v>
      </c>
      <c r="L3" s="144" t="s">
        <v>132</v>
      </c>
      <c r="M3" s="144" t="s">
        <v>133</v>
      </c>
      <c r="N3" s="144" t="s">
        <v>134</v>
      </c>
      <c r="O3" s="124"/>
      <c r="P3" s="126" t="s">
        <v>24</v>
      </c>
      <c r="Q3" s="126" t="s">
        <v>25</v>
      </c>
      <c r="R3" s="136" t="s">
        <v>26</v>
      </c>
      <c r="S3" s="137"/>
      <c r="T3" s="137"/>
      <c r="U3" s="137"/>
      <c r="V3" s="137"/>
      <c r="W3" s="137"/>
      <c r="X3" s="137"/>
      <c r="Y3" s="138"/>
      <c r="Z3" s="126" t="s">
        <v>27</v>
      </c>
      <c r="AA3" s="125" t="s">
        <v>20</v>
      </c>
      <c r="AB3" s="130"/>
      <c r="AC3" s="126" t="s">
        <v>28</v>
      </c>
      <c r="AD3" s="126" t="s">
        <v>29</v>
      </c>
      <c r="AE3" s="123" t="s">
        <v>30</v>
      </c>
      <c r="AF3" s="123" t="s">
        <v>31</v>
      </c>
      <c r="AG3" s="123" t="s">
        <v>32</v>
      </c>
      <c r="AH3" s="123" t="s">
        <v>33</v>
      </c>
      <c r="AI3" s="123" t="s">
        <v>34</v>
      </c>
      <c r="AJ3" s="125" t="s">
        <v>20</v>
      </c>
      <c r="AK3" s="130"/>
      <c r="AL3" s="130"/>
      <c r="AM3" s="126" t="s">
        <v>25</v>
      </c>
      <c r="AN3" s="126" t="s">
        <v>35</v>
      </c>
      <c r="AO3" s="126" t="s">
        <v>36</v>
      </c>
      <c r="AP3" s="125" t="s">
        <v>20</v>
      </c>
      <c r="AQ3" s="14"/>
      <c r="AR3" s="14"/>
    </row>
    <row r="4" spans="1:44" s="15" customFormat="1" ht="25.5" customHeight="1" x14ac:dyDescent="0.2">
      <c r="A4" s="124"/>
      <c r="B4" s="124"/>
      <c r="C4" s="128"/>
      <c r="D4" s="16"/>
      <c r="E4" s="124"/>
      <c r="F4" s="128"/>
      <c r="G4" s="19"/>
      <c r="H4" s="124"/>
      <c r="I4" s="124"/>
      <c r="J4" s="124"/>
      <c r="K4" s="125"/>
      <c r="L4" s="125"/>
      <c r="M4" s="125"/>
      <c r="N4" s="125"/>
      <c r="O4" s="124"/>
      <c r="P4" s="127"/>
      <c r="Q4" s="127"/>
      <c r="R4" s="125" t="s">
        <v>20</v>
      </c>
      <c r="S4" s="126" t="s">
        <v>29</v>
      </c>
      <c r="T4" s="123" t="s">
        <v>37</v>
      </c>
      <c r="U4" s="123" t="s">
        <v>30</v>
      </c>
      <c r="V4" s="123" t="s">
        <v>31</v>
      </c>
      <c r="W4" s="123" t="s">
        <v>32</v>
      </c>
      <c r="X4" s="123" t="s">
        <v>38</v>
      </c>
      <c r="Y4" s="126" t="s">
        <v>39</v>
      </c>
      <c r="Z4" s="139"/>
      <c r="AA4" s="125"/>
      <c r="AB4" s="130"/>
      <c r="AC4" s="127"/>
      <c r="AD4" s="127"/>
      <c r="AE4" s="127"/>
      <c r="AF4" s="128"/>
      <c r="AG4" s="128"/>
      <c r="AH4" s="127"/>
      <c r="AI4" s="127"/>
      <c r="AJ4" s="125"/>
      <c r="AK4" s="130"/>
      <c r="AL4" s="130"/>
      <c r="AM4" s="127"/>
      <c r="AN4" s="127"/>
      <c r="AO4" s="127"/>
      <c r="AP4" s="125"/>
      <c r="AQ4" s="14"/>
      <c r="AR4" s="14"/>
    </row>
    <row r="5" spans="1:44" s="23" customFormat="1" ht="60" customHeight="1" x14ac:dyDescent="0.2">
      <c r="A5" s="124"/>
      <c r="B5" s="124"/>
      <c r="C5" s="128"/>
      <c r="D5" s="20"/>
      <c r="E5" s="21"/>
      <c r="F5" s="21"/>
      <c r="G5" s="21"/>
      <c r="H5" s="21"/>
      <c r="I5" s="21"/>
      <c r="J5" s="21"/>
      <c r="K5" s="20"/>
      <c r="L5" s="125"/>
      <c r="M5" s="125"/>
      <c r="N5" s="125"/>
      <c r="O5" s="21"/>
      <c r="P5" s="21"/>
      <c r="Q5" s="21"/>
      <c r="R5" s="125"/>
      <c r="S5" s="128"/>
      <c r="T5" s="124"/>
      <c r="U5" s="124"/>
      <c r="V5" s="124"/>
      <c r="W5" s="124"/>
      <c r="X5" s="124"/>
      <c r="Y5" s="128"/>
      <c r="Z5" s="20"/>
      <c r="AA5" s="20"/>
      <c r="AB5" s="130"/>
      <c r="AC5" s="21"/>
      <c r="AD5" s="21"/>
      <c r="AE5" s="21"/>
      <c r="AF5" s="21"/>
      <c r="AG5" s="21"/>
      <c r="AH5" s="21"/>
      <c r="AI5" s="21"/>
      <c r="AJ5" s="20"/>
      <c r="AK5" s="130"/>
      <c r="AL5" s="130"/>
      <c r="AM5" s="21"/>
      <c r="AN5" s="21"/>
      <c r="AO5" s="21"/>
      <c r="AP5" s="20"/>
      <c r="AQ5" s="22"/>
      <c r="AR5" s="22"/>
    </row>
    <row r="6" spans="1:44" s="28" customFormat="1" ht="13.5" customHeight="1" x14ac:dyDescent="0.2">
      <c r="A6" s="124"/>
      <c r="B6" s="124"/>
      <c r="C6" s="128"/>
      <c r="D6" s="24" t="s">
        <v>40</v>
      </c>
      <c r="E6" s="24" t="s">
        <v>40</v>
      </c>
      <c r="F6" s="24" t="s">
        <v>40</v>
      </c>
      <c r="G6" s="24" t="s">
        <v>40</v>
      </c>
      <c r="H6" s="25" t="s">
        <v>41</v>
      </c>
      <c r="I6" s="25" t="s">
        <v>41</v>
      </c>
      <c r="J6" s="25" t="s">
        <v>41</v>
      </c>
      <c r="K6" s="25" t="s">
        <v>41</v>
      </c>
      <c r="L6" s="26" t="s">
        <v>42</v>
      </c>
      <c r="M6" s="26" t="s">
        <v>42</v>
      </c>
      <c r="N6" s="26" t="s">
        <v>42</v>
      </c>
      <c r="O6" s="25" t="s">
        <v>41</v>
      </c>
      <c r="P6" s="25" t="s">
        <v>41</v>
      </c>
      <c r="Q6" s="25" t="s">
        <v>41</v>
      </c>
      <c r="R6" s="25" t="s">
        <v>41</v>
      </c>
      <c r="S6" s="25" t="s">
        <v>41</v>
      </c>
      <c r="T6" s="25" t="s">
        <v>41</v>
      </c>
      <c r="U6" s="25" t="s">
        <v>41</v>
      </c>
      <c r="V6" s="25" t="s">
        <v>41</v>
      </c>
      <c r="W6" s="25" t="s">
        <v>41</v>
      </c>
      <c r="X6" s="25" t="s">
        <v>41</v>
      </c>
      <c r="Y6" s="25" t="s">
        <v>41</v>
      </c>
      <c r="Z6" s="25" t="s">
        <v>41</v>
      </c>
      <c r="AA6" s="25" t="s">
        <v>41</v>
      </c>
      <c r="AB6" s="25" t="s">
        <v>43</v>
      </c>
      <c r="AC6" s="25" t="s">
        <v>41</v>
      </c>
      <c r="AD6" s="25" t="s">
        <v>41</v>
      </c>
      <c r="AE6" s="25" t="s">
        <v>41</v>
      </c>
      <c r="AF6" s="25" t="s">
        <v>41</v>
      </c>
      <c r="AG6" s="25" t="s">
        <v>41</v>
      </c>
      <c r="AH6" s="25" t="s">
        <v>41</v>
      </c>
      <c r="AI6" s="25" t="s">
        <v>41</v>
      </c>
      <c r="AJ6" s="25" t="s">
        <v>41</v>
      </c>
      <c r="AK6" s="25" t="s">
        <v>43</v>
      </c>
      <c r="AL6" s="25" t="s">
        <v>43</v>
      </c>
      <c r="AM6" s="25" t="s">
        <v>41</v>
      </c>
      <c r="AN6" s="25" t="s">
        <v>41</v>
      </c>
      <c r="AO6" s="25" t="s">
        <v>41</v>
      </c>
      <c r="AP6" s="25" t="s">
        <v>41</v>
      </c>
      <c r="AQ6" s="27"/>
      <c r="AR6" s="27"/>
    </row>
    <row r="7" spans="1:44" s="35" customFormat="1" ht="13.5" customHeight="1" x14ac:dyDescent="0.2">
      <c r="A7" s="29" t="s">
        <v>44</v>
      </c>
      <c r="B7" s="30" t="s">
        <v>45</v>
      </c>
      <c r="C7" s="31" t="s">
        <v>20</v>
      </c>
      <c r="D7" s="32">
        <f t="shared" ref="D7:D49" si="0">+E7+F7</f>
        <v>2005181</v>
      </c>
      <c r="E7" s="32">
        <f>SUM(E$8:E$49)</f>
        <v>2005181</v>
      </c>
      <c r="F7" s="32">
        <f>SUM(F$8:F$49)</f>
        <v>0</v>
      </c>
      <c r="G7" s="32">
        <f>SUM(G$8:G$49)</f>
        <v>51729</v>
      </c>
      <c r="H7" s="32">
        <f>SUM([5]ごみ搬入量内訳!E7,+[5]ごみ搬入量内訳!AD7)</f>
        <v>548995</v>
      </c>
      <c r="I7" s="32">
        <f>[5]ごみ搬入量内訳!BC7</f>
        <v>67151</v>
      </c>
      <c r="J7" s="32">
        <f>[5]資源化量内訳!BO7</f>
        <v>35941</v>
      </c>
      <c r="K7" s="32">
        <f t="shared" ref="K7:K49" si="1">SUM(H7:J7)</f>
        <v>652087</v>
      </c>
      <c r="L7" s="32">
        <f t="shared" ref="L7:L49" si="2">IF(D7&lt;&gt;0,K7/D7/365*1000000,"-")</f>
        <v>890.96182640240306</v>
      </c>
      <c r="M7" s="32">
        <f>IF(D7&lt;&gt;0,([5]ごみ搬入量内訳!BR7+H30実績!J7)/H30実績!D7/365*1000000,"-")</f>
        <v>625.80487985599325</v>
      </c>
      <c r="N7" s="32">
        <f>IF(D7&lt;&gt;0,[5]ごみ搬入量内訳!CM7/H30実績!D7/365*1000000,"-")</f>
        <v>265.15694654640987</v>
      </c>
      <c r="O7" s="32">
        <f>[5]ごみ搬入量内訳!DH7</f>
        <v>946</v>
      </c>
      <c r="P7" s="32">
        <f>[5]ごみ処理量内訳!E7</f>
        <v>509800</v>
      </c>
      <c r="Q7" s="32">
        <f>[5]ごみ処理量内訳!N7</f>
        <v>7551</v>
      </c>
      <c r="R7" s="32">
        <f t="shared" ref="R7:R49" si="3">SUM(S7:Y7)</f>
        <v>78305</v>
      </c>
      <c r="S7" s="32">
        <f>[5]ごみ処理量内訳!G7</f>
        <v>27529</v>
      </c>
      <c r="T7" s="32">
        <f>[5]ごみ処理量内訳!L7</f>
        <v>33009</v>
      </c>
      <c r="U7" s="32">
        <f>[5]ごみ処理量内訳!H7</f>
        <v>293</v>
      </c>
      <c r="V7" s="32">
        <f>[5]ごみ処理量内訳!I7</f>
        <v>0</v>
      </c>
      <c r="W7" s="32">
        <f>[5]ごみ処理量内訳!J7</f>
        <v>0</v>
      </c>
      <c r="X7" s="32">
        <f>[5]ごみ処理量内訳!K7</f>
        <v>16917</v>
      </c>
      <c r="Y7" s="32">
        <f>[5]ごみ処理量内訳!M7</f>
        <v>557</v>
      </c>
      <c r="Z7" s="32">
        <f>[5]資源化量内訳!Y7</f>
        <v>18040</v>
      </c>
      <c r="AA7" s="32">
        <f t="shared" ref="AA7:AA49" si="4">SUM(P7,Q7,R7,Z7)</f>
        <v>613696</v>
      </c>
      <c r="AB7" s="33">
        <f t="shared" ref="AB7:AB49" si="5">IF(AA7&lt;&gt;0,(Z7+P7+R7)/AA7*100,"-")</f>
        <v>98.769586244655343</v>
      </c>
      <c r="AC7" s="32">
        <f>[5]施設資源化量内訳!Y7</f>
        <v>23691</v>
      </c>
      <c r="AD7" s="32">
        <f>[5]施設資源化量内訳!AT7</f>
        <v>4704</v>
      </c>
      <c r="AE7" s="32">
        <f>[5]施設資源化量内訳!BO7</f>
        <v>184</v>
      </c>
      <c r="AF7" s="32">
        <f>[5]施設資源化量内訳!CJ7</f>
        <v>0</v>
      </c>
      <c r="AG7" s="32">
        <f>[5]施設資源化量内訳!DE7</f>
        <v>0</v>
      </c>
      <c r="AH7" s="32">
        <f>[5]施設資源化量内訳!DZ7</f>
        <v>9774</v>
      </c>
      <c r="AI7" s="32">
        <f>[5]施設資源化量内訳!EU7</f>
        <v>25786</v>
      </c>
      <c r="AJ7" s="32">
        <f t="shared" ref="AJ7:AJ49" si="6">SUM(AC7:AI7)</f>
        <v>64139</v>
      </c>
      <c r="AK7" s="33">
        <f t="shared" ref="AK7:AK49" si="7">IF((AA7+J7)&lt;&gt;0,(Z7+AJ7+J7)/(AA7+J7)*100,"-")</f>
        <v>18.182461897952241</v>
      </c>
      <c r="AL7" s="33">
        <f>IF((AA7+J7)&lt;&gt;0,([5]資源化量内訳!D7-[5]資源化量内訳!R7-[5]資源化量内訳!T7-[5]資源化量内訳!V7-[5]資源化量内訳!U7)/(AA7+J7)*100,"-")</f>
        <v>16.598038596939521</v>
      </c>
      <c r="AM7" s="32">
        <f>[5]ごみ処理量内訳!AA7</f>
        <v>7551</v>
      </c>
      <c r="AN7" s="32">
        <f>[5]ごみ処理量内訳!AB7</f>
        <v>37143</v>
      </c>
      <c r="AO7" s="32">
        <f>[5]ごみ処理量内訳!AC7</f>
        <v>5485</v>
      </c>
      <c r="AP7" s="32">
        <f t="shared" ref="AP7:AP49" si="8">SUM(AM7:AO7)</f>
        <v>50179</v>
      </c>
      <c r="AQ7" s="34"/>
      <c r="AR7" s="34"/>
    </row>
    <row r="8" spans="1:44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402537</v>
      </c>
      <c r="E8" s="38">
        <v>402537</v>
      </c>
      <c r="F8" s="38">
        <v>0</v>
      </c>
      <c r="G8" s="38">
        <v>9077</v>
      </c>
      <c r="H8" s="38">
        <f>SUM([5]ごみ搬入量内訳!E8,+[5]ごみ搬入量内訳!AD8)</f>
        <v>127294</v>
      </c>
      <c r="I8" s="38">
        <f>[5]ごみ搬入量内訳!BC8</f>
        <v>7230</v>
      </c>
      <c r="J8" s="38">
        <f>[5]資源化量内訳!BO8</f>
        <v>6665</v>
      </c>
      <c r="K8" s="38">
        <f t="shared" si="1"/>
        <v>141189</v>
      </c>
      <c r="L8" s="39">
        <f t="shared" si="2"/>
        <v>960.95310016766609</v>
      </c>
      <c r="M8" s="38">
        <f>IF(D8&lt;&gt;0,([5]ごみ搬入量内訳!BR8+H30実績!J8)/H30実績!D8/365*1000000,"-")</f>
        <v>661.67320073801773</v>
      </c>
      <c r="N8" s="38">
        <f>IF(D8&lt;&gt;0,[5]ごみ搬入量内訳!CM8/H30実績!D8/365*1000000,"-")</f>
        <v>299.27989942964825</v>
      </c>
      <c r="O8" s="38">
        <f>[5]ごみ搬入量内訳!DH8</f>
        <v>0</v>
      </c>
      <c r="P8" s="38">
        <f>[5]ごみ処理量内訳!E8</f>
        <v>116515</v>
      </c>
      <c r="Q8" s="38">
        <f>[5]ごみ処理量内訳!N8</f>
        <v>0</v>
      </c>
      <c r="R8" s="38">
        <f t="shared" si="3"/>
        <v>13419</v>
      </c>
      <c r="S8" s="38">
        <f>[5]ごみ処理量内訳!G8</f>
        <v>7858</v>
      </c>
      <c r="T8" s="38">
        <f>[5]ごみ処理量内訳!L8</f>
        <v>5561</v>
      </c>
      <c r="U8" s="38">
        <f>[5]ごみ処理量内訳!H8</f>
        <v>0</v>
      </c>
      <c r="V8" s="38">
        <f>[5]ごみ処理量内訳!I8</f>
        <v>0</v>
      </c>
      <c r="W8" s="38">
        <f>[5]ごみ処理量内訳!J8</f>
        <v>0</v>
      </c>
      <c r="X8" s="38">
        <f>[5]ごみ処理量内訳!K8</f>
        <v>0</v>
      </c>
      <c r="Y8" s="38">
        <f>[5]ごみ処理量内訳!M8</f>
        <v>0</v>
      </c>
      <c r="Z8" s="38">
        <f>[5]資源化量内訳!Y8</f>
        <v>3731</v>
      </c>
      <c r="AA8" s="38">
        <f t="shared" si="4"/>
        <v>133665</v>
      </c>
      <c r="AB8" s="40">
        <f t="shared" si="5"/>
        <v>100</v>
      </c>
      <c r="AC8" s="38">
        <f>[5]施設資源化量内訳!Y8</f>
        <v>740</v>
      </c>
      <c r="AD8" s="38">
        <f>[5]施設資源化量内訳!AT8</f>
        <v>1003</v>
      </c>
      <c r="AE8" s="38">
        <f>[5]施設資源化量内訳!BO8</f>
        <v>0</v>
      </c>
      <c r="AF8" s="38">
        <f>[5]施設資源化量内訳!CJ8</f>
        <v>0</v>
      </c>
      <c r="AG8" s="38">
        <f>[5]施設資源化量内訳!DE8</f>
        <v>0</v>
      </c>
      <c r="AH8" s="38">
        <f>[5]施設資源化量内訳!DZ8</f>
        <v>0</v>
      </c>
      <c r="AI8" s="38">
        <f>[5]施設資源化量内訳!EU8</f>
        <v>4839</v>
      </c>
      <c r="AJ8" s="38">
        <f t="shared" si="6"/>
        <v>6582</v>
      </c>
      <c r="AK8" s="40">
        <f t="shared" si="7"/>
        <v>12.098624670419724</v>
      </c>
      <c r="AL8" s="40">
        <f>IF((AA8+J8)&lt;&gt;0,([5]資源化量内訳!D8-[5]資源化量内訳!R8-[5]資源化量内訳!T8-[5]資源化量内訳!V8-[5]資源化量内訳!U8)/(AA8+J8)*100,"-")</f>
        <v>12.098624670419724</v>
      </c>
      <c r="AM8" s="38">
        <f>[5]ごみ処理量内訳!AA8</f>
        <v>0</v>
      </c>
      <c r="AN8" s="38">
        <f>[5]ごみ処理量内訳!AB8</f>
        <v>14724</v>
      </c>
      <c r="AO8" s="38">
        <f>[5]ごみ処理量内訳!AC8</f>
        <v>0</v>
      </c>
      <c r="AP8" s="38">
        <f t="shared" si="8"/>
        <v>14724</v>
      </c>
      <c r="AQ8" s="41" t="s">
        <v>48</v>
      </c>
      <c r="AR8" s="42"/>
    </row>
    <row r="9" spans="1:44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159090</v>
      </c>
      <c r="E9" s="38">
        <v>159090</v>
      </c>
      <c r="F9" s="38">
        <v>0</v>
      </c>
      <c r="G9" s="38">
        <v>4962</v>
      </c>
      <c r="H9" s="38">
        <f>SUM([5]ごみ搬入量内訳!E9,+[5]ごみ搬入量内訳!AD9)</f>
        <v>43525</v>
      </c>
      <c r="I9" s="38">
        <f>[5]ごみ搬入量内訳!BC9</f>
        <v>6781</v>
      </c>
      <c r="J9" s="38">
        <f>[5]資源化量内訳!BO9</f>
        <v>3343</v>
      </c>
      <c r="K9" s="38">
        <f t="shared" si="1"/>
        <v>53649</v>
      </c>
      <c r="L9" s="39">
        <f t="shared" si="2"/>
        <v>923.90195262955319</v>
      </c>
      <c r="M9" s="38">
        <f>IF(D9&lt;&gt;0,([5]ごみ搬入量内訳!BR9+H30実績!J9)/H30実績!D9/365*1000000,"-")</f>
        <v>589.68947532929155</v>
      </c>
      <c r="N9" s="38">
        <f>IF(D9&lt;&gt;0,[5]ごみ搬入量内訳!CM9/H30実績!D9/365*1000000,"-")</f>
        <v>334.2124773002617</v>
      </c>
      <c r="O9" s="38">
        <f>[5]ごみ搬入量内訳!DH9</f>
        <v>0</v>
      </c>
      <c r="P9" s="38">
        <f>[5]ごみ処理量内訳!E9</f>
        <v>43410</v>
      </c>
      <c r="Q9" s="38">
        <f>[5]ごみ処理量内訳!N9</f>
        <v>1675</v>
      </c>
      <c r="R9" s="38">
        <f t="shared" si="3"/>
        <v>3552</v>
      </c>
      <c r="S9" s="38">
        <f>[5]ごみ処理量内訳!G9</f>
        <v>3029</v>
      </c>
      <c r="T9" s="38">
        <f>[5]ごみ処理量内訳!L9</f>
        <v>495</v>
      </c>
      <c r="U9" s="38">
        <f>[5]ごみ処理量内訳!H9</f>
        <v>15</v>
      </c>
      <c r="V9" s="38">
        <f>[5]ごみ処理量内訳!I9</f>
        <v>0</v>
      </c>
      <c r="W9" s="38">
        <f>[5]ごみ処理量内訳!J9</f>
        <v>0</v>
      </c>
      <c r="X9" s="38">
        <f>[5]ごみ処理量内訳!K9</f>
        <v>13</v>
      </c>
      <c r="Y9" s="38">
        <f>[5]ごみ処理量内訳!M9</f>
        <v>0</v>
      </c>
      <c r="Z9" s="38">
        <f>[5]資源化量内訳!Y9</f>
        <v>1624</v>
      </c>
      <c r="AA9" s="38">
        <f t="shared" si="4"/>
        <v>50261</v>
      </c>
      <c r="AB9" s="40">
        <f t="shared" si="5"/>
        <v>96.667396191878396</v>
      </c>
      <c r="AC9" s="38">
        <f>[5]施設資源化量内訳!Y9</f>
        <v>4764</v>
      </c>
      <c r="AD9" s="38">
        <f>[5]施設資源化量内訳!AT9</f>
        <v>716</v>
      </c>
      <c r="AE9" s="38">
        <f>[5]施設資源化量内訳!BO9</f>
        <v>3</v>
      </c>
      <c r="AF9" s="38">
        <f>[5]施設資源化量内訳!CJ9</f>
        <v>0</v>
      </c>
      <c r="AG9" s="38">
        <f>[5]施設資源化量内訳!DE9</f>
        <v>0</v>
      </c>
      <c r="AH9" s="38">
        <f>[5]施設資源化量内訳!DZ9</f>
        <v>13</v>
      </c>
      <c r="AI9" s="38">
        <f>[5]施設資源化量内訳!EU9</f>
        <v>461</v>
      </c>
      <c r="AJ9" s="38">
        <f t="shared" si="6"/>
        <v>5957</v>
      </c>
      <c r="AK9" s="40">
        <f t="shared" si="7"/>
        <v>20.379076188344154</v>
      </c>
      <c r="AL9" s="40">
        <f>IF((AA9+J9)&lt;&gt;0,([5]資源化量内訳!D9-[5]資源化量内訳!R9-[5]資源化量内訳!T9-[5]資源化量内訳!V9-[5]資源化量内訳!U9)/(AA9+J9)*100,"-")</f>
        <v>20.379076188344154</v>
      </c>
      <c r="AM9" s="38">
        <f>[5]ごみ処理量内訳!AA9</f>
        <v>1675</v>
      </c>
      <c r="AN9" s="38">
        <f>[5]ごみ処理量内訳!AB9</f>
        <v>328</v>
      </c>
      <c r="AO9" s="38">
        <f>[5]ごみ処理量内訳!AC9</f>
        <v>214</v>
      </c>
      <c r="AP9" s="38">
        <f t="shared" si="8"/>
        <v>2217</v>
      </c>
      <c r="AQ9" s="41" t="s">
        <v>48</v>
      </c>
      <c r="AR9" s="42"/>
    </row>
    <row r="10" spans="1:44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86951</v>
      </c>
      <c r="E10" s="38">
        <v>86951</v>
      </c>
      <c r="F10" s="38">
        <v>0</v>
      </c>
      <c r="G10" s="38">
        <v>706</v>
      </c>
      <c r="H10" s="38">
        <f>SUM([5]ごみ搬入量内訳!E10,+[5]ごみ搬入量内訳!AD10)</f>
        <v>26177</v>
      </c>
      <c r="I10" s="38">
        <f>[5]ごみ搬入量内訳!BC10</f>
        <v>3994</v>
      </c>
      <c r="J10" s="38">
        <f>[5]資源化量内訳!BO10</f>
        <v>1310</v>
      </c>
      <c r="K10" s="38">
        <f t="shared" si="1"/>
        <v>31481</v>
      </c>
      <c r="L10" s="39">
        <f t="shared" si="2"/>
        <v>991.9301108497101</v>
      </c>
      <c r="M10" s="38">
        <f>IF(D10&lt;&gt;0,([5]ごみ搬入量内訳!BR10+H30実績!J10)/H30実績!D10/365*1000000,"-")</f>
        <v>686.89293276972398</v>
      </c>
      <c r="N10" s="38">
        <f>IF(D10&lt;&gt;0,[5]ごみ搬入量内訳!CM10/H30実績!D10/365*1000000,"-")</f>
        <v>305.03717807998618</v>
      </c>
      <c r="O10" s="38">
        <f>[5]ごみ搬入量内訳!DH10</f>
        <v>0</v>
      </c>
      <c r="P10" s="38">
        <f>[5]ごみ処理量内訳!E10</f>
        <v>22479</v>
      </c>
      <c r="Q10" s="38">
        <f>[5]ごみ処理量内訳!N10</f>
        <v>0</v>
      </c>
      <c r="R10" s="38">
        <f t="shared" si="3"/>
        <v>6837</v>
      </c>
      <c r="S10" s="38">
        <f>[5]ごみ処理量内訳!G10</f>
        <v>0</v>
      </c>
      <c r="T10" s="38">
        <f>[5]ごみ処理量内訳!L10</f>
        <v>6837</v>
      </c>
      <c r="U10" s="38">
        <f>[5]ごみ処理量内訳!H10</f>
        <v>0</v>
      </c>
      <c r="V10" s="38">
        <f>[5]ごみ処理量内訳!I10</f>
        <v>0</v>
      </c>
      <c r="W10" s="38">
        <f>[5]ごみ処理量内訳!J10</f>
        <v>0</v>
      </c>
      <c r="X10" s="38">
        <f>[5]ごみ処理量内訳!K10</f>
        <v>0</v>
      </c>
      <c r="Y10" s="38">
        <f>[5]ごみ処理量内訳!M10</f>
        <v>0</v>
      </c>
      <c r="Z10" s="38">
        <f>[5]資源化量内訳!Y10</f>
        <v>855</v>
      </c>
      <c r="AA10" s="38">
        <f t="shared" si="4"/>
        <v>30171</v>
      </c>
      <c r="AB10" s="40">
        <f t="shared" si="5"/>
        <v>100</v>
      </c>
      <c r="AC10" s="38">
        <f>[5]施設資源化量内訳!Y10</f>
        <v>0</v>
      </c>
      <c r="AD10" s="38">
        <f>[5]施設資源化量内訳!AT10</f>
        <v>0</v>
      </c>
      <c r="AE10" s="38">
        <f>[5]施設資源化量内訳!BO10</f>
        <v>0</v>
      </c>
      <c r="AF10" s="38">
        <f>[5]施設資源化量内訳!CJ10</f>
        <v>0</v>
      </c>
      <c r="AG10" s="38">
        <f>[5]施設資源化量内訳!DE10</f>
        <v>0</v>
      </c>
      <c r="AH10" s="38">
        <f>[5]施設資源化量内訳!DZ10</f>
        <v>0</v>
      </c>
      <c r="AI10" s="38">
        <f>[5]施設資源化量内訳!EU10</f>
        <v>3082</v>
      </c>
      <c r="AJ10" s="38">
        <f t="shared" si="6"/>
        <v>3082</v>
      </c>
      <c r="AK10" s="40">
        <f t="shared" si="7"/>
        <v>16.667196086528381</v>
      </c>
      <c r="AL10" s="40">
        <f>IF((AA10+J10)&lt;&gt;0,([5]資源化量内訳!D10-[5]資源化量内訳!R10-[5]資源化量内訳!T10-[5]資源化量内訳!V10-[5]資源化量内訳!U10)/(AA10+J10)*100,"-")</f>
        <v>16.667196086528381</v>
      </c>
      <c r="AM10" s="38">
        <f>[5]ごみ処理量内訳!AA10</f>
        <v>0</v>
      </c>
      <c r="AN10" s="38">
        <f>[5]ごみ処理量内訳!AB10</f>
        <v>1989</v>
      </c>
      <c r="AO10" s="38">
        <f>[5]ごみ処理量内訳!AC10</f>
        <v>3516</v>
      </c>
      <c r="AP10" s="38">
        <f t="shared" si="8"/>
        <v>5505</v>
      </c>
      <c r="AQ10" s="41" t="s">
        <v>48</v>
      </c>
      <c r="AR10" s="42"/>
    </row>
    <row r="11" spans="1:44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108130</v>
      </c>
      <c r="E11" s="38">
        <v>108130</v>
      </c>
      <c r="F11" s="38">
        <v>0</v>
      </c>
      <c r="G11" s="38">
        <v>1784</v>
      </c>
      <c r="H11" s="38">
        <f>SUM([5]ごみ搬入量内訳!E11,+[5]ごみ搬入量内訳!AD11)</f>
        <v>28947</v>
      </c>
      <c r="I11" s="38">
        <f>[5]ごみ搬入量内訳!BC11</f>
        <v>7328</v>
      </c>
      <c r="J11" s="38">
        <f>[5]資源化量内訳!BO11</f>
        <v>2104</v>
      </c>
      <c r="K11" s="38">
        <f t="shared" si="1"/>
        <v>38379</v>
      </c>
      <c r="L11" s="39">
        <f t="shared" si="2"/>
        <v>972.42157778118428</v>
      </c>
      <c r="M11" s="38">
        <f>IF(D11&lt;&gt;0,([5]ごみ搬入量内訳!BR11+H30実績!J11)/H30実績!D11/365*1000000,"-")</f>
        <v>634.24416829564609</v>
      </c>
      <c r="N11" s="38">
        <f>IF(D11&lt;&gt;0,[5]ごみ搬入量内訳!CM11/H30実績!D11/365*1000000,"-")</f>
        <v>338.17740948553808</v>
      </c>
      <c r="O11" s="38">
        <f>[5]ごみ搬入量内訳!DH11</f>
        <v>0</v>
      </c>
      <c r="P11" s="38">
        <f>[5]ごみ処理量内訳!E11</f>
        <v>33027</v>
      </c>
      <c r="Q11" s="38">
        <f>[5]ごみ処理量内訳!N11</f>
        <v>0</v>
      </c>
      <c r="R11" s="38">
        <f t="shared" si="3"/>
        <v>1347</v>
      </c>
      <c r="S11" s="38">
        <f>[5]ごみ処理量内訳!G11</f>
        <v>0</v>
      </c>
      <c r="T11" s="38">
        <f>[5]ごみ処理量内訳!L11</f>
        <v>1211</v>
      </c>
      <c r="U11" s="38">
        <f>[5]ごみ処理量内訳!H11</f>
        <v>115</v>
      </c>
      <c r="V11" s="38">
        <f>[5]ごみ処理量内訳!I11</f>
        <v>0</v>
      </c>
      <c r="W11" s="38">
        <f>[5]ごみ処理量内訳!J11</f>
        <v>0</v>
      </c>
      <c r="X11" s="38">
        <f>[5]ごみ処理量内訳!K11</f>
        <v>21</v>
      </c>
      <c r="Y11" s="38">
        <f>[5]ごみ処理量内訳!M11</f>
        <v>0</v>
      </c>
      <c r="Z11" s="38">
        <f>[5]資源化量内訳!Y11</f>
        <v>1292</v>
      </c>
      <c r="AA11" s="38">
        <f t="shared" si="4"/>
        <v>35666</v>
      </c>
      <c r="AB11" s="40">
        <f t="shared" si="5"/>
        <v>100</v>
      </c>
      <c r="AC11" s="38">
        <f>[5]施設資源化量内訳!Y11</f>
        <v>3502</v>
      </c>
      <c r="AD11" s="38">
        <f>[5]施設資源化量内訳!AT11</f>
        <v>0</v>
      </c>
      <c r="AE11" s="38">
        <f>[5]施設資源化量内訳!BO11</f>
        <v>18</v>
      </c>
      <c r="AF11" s="38">
        <f>[5]施設資源化量内訳!CJ11</f>
        <v>0</v>
      </c>
      <c r="AG11" s="38">
        <f>[5]施設資源化量内訳!DE11</f>
        <v>0</v>
      </c>
      <c r="AH11" s="38">
        <f>[5]施設資源化量内訳!DZ11</f>
        <v>21</v>
      </c>
      <c r="AI11" s="38">
        <f>[5]施設資源化量内訳!EU11</f>
        <v>1211</v>
      </c>
      <c r="AJ11" s="38">
        <f t="shared" si="6"/>
        <v>4752</v>
      </c>
      <c r="AK11" s="40">
        <f t="shared" si="7"/>
        <v>21.572676727561557</v>
      </c>
      <c r="AL11" s="40">
        <f>IF((AA11+J11)&lt;&gt;0,([5]資源化量内訳!D11-[5]資源化量内訳!R11-[5]資源化量内訳!T11-[5]資源化量内訳!V11-[5]資源化量内訳!U11)/(AA11+J11)*100,"-")</f>
        <v>21.572676727561557</v>
      </c>
      <c r="AM11" s="38">
        <f>[5]ごみ処理量内訳!AA11</f>
        <v>0</v>
      </c>
      <c r="AN11" s="38">
        <f>[5]ごみ処理量内訳!AB11</f>
        <v>2473</v>
      </c>
      <c r="AO11" s="38">
        <f>[5]ごみ処理量内訳!AC11</f>
        <v>0</v>
      </c>
      <c r="AP11" s="38">
        <f t="shared" si="8"/>
        <v>2473</v>
      </c>
      <c r="AQ11" s="41" t="s">
        <v>48</v>
      </c>
      <c r="AR11" s="42"/>
    </row>
    <row r="12" spans="1:44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87291</v>
      </c>
      <c r="E12" s="38">
        <v>87291</v>
      </c>
      <c r="F12" s="38">
        <v>0</v>
      </c>
      <c r="G12" s="38">
        <v>2085</v>
      </c>
      <c r="H12" s="38">
        <f>SUM([5]ごみ搬入量内訳!E12,+[5]ごみ搬入量内訳!AD12)</f>
        <v>23771</v>
      </c>
      <c r="I12" s="38">
        <f>[5]ごみ搬入量内訳!BC12</f>
        <v>5099</v>
      </c>
      <c r="J12" s="38">
        <f>[5]資源化量内訳!BO12</f>
        <v>1487</v>
      </c>
      <c r="K12" s="38">
        <f t="shared" si="1"/>
        <v>30357</v>
      </c>
      <c r="L12" s="39">
        <f t="shared" si="2"/>
        <v>952.78852360150108</v>
      </c>
      <c r="M12" s="38">
        <f>IF(D12&lt;&gt;0,([5]ごみ搬入量内訳!BR12+H30実績!J12)/H30実績!D12/365*1000000,"-")</f>
        <v>623.67364207548269</v>
      </c>
      <c r="N12" s="38">
        <f>IF(D12&lt;&gt;0,[5]ごみ搬入量内訳!CM12/H30実績!D12/365*1000000,"-")</f>
        <v>329.11488152601839</v>
      </c>
      <c r="O12" s="38">
        <f>[5]ごみ搬入量内訳!DH12</f>
        <v>0</v>
      </c>
      <c r="P12" s="38">
        <f>[5]ごみ処理量内訳!E12</f>
        <v>24145</v>
      </c>
      <c r="Q12" s="38">
        <f>[5]ごみ処理量内訳!N12</f>
        <v>0</v>
      </c>
      <c r="R12" s="38">
        <f t="shared" si="3"/>
        <v>4725</v>
      </c>
      <c r="S12" s="38">
        <f>[5]ごみ処理量内訳!G12</f>
        <v>3912</v>
      </c>
      <c r="T12" s="38">
        <f>[5]ごみ処理量内訳!L12</f>
        <v>813</v>
      </c>
      <c r="U12" s="38">
        <f>[5]ごみ処理量内訳!H12</f>
        <v>0</v>
      </c>
      <c r="V12" s="38">
        <f>[5]ごみ処理量内訳!I12</f>
        <v>0</v>
      </c>
      <c r="W12" s="38">
        <f>[5]ごみ処理量内訳!J12</f>
        <v>0</v>
      </c>
      <c r="X12" s="38">
        <f>[5]ごみ処理量内訳!K12</f>
        <v>0</v>
      </c>
      <c r="Y12" s="38">
        <f>[5]ごみ処理量内訳!M12</f>
        <v>0</v>
      </c>
      <c r="Z12" s="38">
        <f>[5]資源化量内訳!Y12</f>
        <v>0</v>
      </c>
      <c r="AA12" s="38">
        <f t="shared" si="4"/>
        <v>28870</v>
      </c>
      <c r="AB12" s="40">
        <f t="shared" si="5"/>
        <v>100</v>
      </c>
      <c r="AC12" s="38">
        <f>[5]施設資源化量内訳!Y12</f>
        <v>2120</v>
      </c>
      <c r="AD12" s="38">
        <f>[5]施設資源化量内訳!AT12</f>
        <v>725</v>
      </c>
      <c r="AE12" s="38">
        <f>[5]施設資源化量内訳!BO12</f>
        <v>0</v>
      </c>
      <c r="AF12" s="38">
        <f>[5]施設資源化量内訳!CJ12</f>
        <v>0</v>
      </c>
      <c r="AG12" s="38">
        <f>[5]施設資源化量内訳!DE12</f>
        <v>0</v>
      </c>
      <c r="AH12" s="38">
        <f>[5]施設資源化量内訳!DZ12</f>
        <v>0</v>
      </c>
      <c r="AI12" s="38">
        <f>[5]施設資源化量内訳!EU12</f>
        <v>704</v>
      </c>
      <c r="AJ12" s="38">
        <f t="shared" si="6"/>
        <v>3549</v>
      </c>
      <c r="AK12" s="40">
        <f t="shared" si="7"/>
        <v>16.589254537668413</v>
      </c>
      <c r="AL12" s="40">
        <f>IF((AA12+J12)&lt;&gt;0,([5]資源化量内訳!D12-[5]資源化量内訳!R12-[5]資源化量内訳!T12-[5]資源化量内訳!V12-[5]資源化量内訳!U12)/(AA12+J12)*100,"-")</f>
        <v>13.482886978291663</v>
      </c>
      <c r="AM12" s="38">
        <f>[5]ごみ処理量内訳!AA12</f>
        <v>0</v>
      </c>
      <c r="AN12" s="38">
        <f>[5]ごみ処理量内訳!AB12</f>
        <v>1296</v>
      </c>
      <c r="AO12" s="38">
        <f>[5]ごみ処理量内訳!AC12</f>
        <v>0</v>
      </c>
      <c r="AP12" s="38">
        <f t="shared" si="8"/>
        <v>1296</v>
      </c>
      <c r="AQ12" s="41" t="s">
        <v>48</v>
      </c>
      <c r="AR12" s="42"/>
    </row>
    <row r="13" spans="1:44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76871</v>
      </c>
      <c r="E13" s="38">
        <v>76871</v>
      </c>
      <c r="F13" s="38">
        <v>0</v>
      </c>
      <c r="G13" s="38">
        <v>1397</v>
      </c>
      <c r="H13" s="38">
        <f>SUM([5]ごみ搬入量内訳!E13,+[5]ごみ搬入量内訳!AD13)</f>
        <v>20519</v>
      </c>
      <c r="I13" s="38">
        <f>[5]ごみ搬入量内訳!BC13</f>
        <v>4043</v>
      </c>
      <c r="J13" s="38">
        <f>[5]資源化量内訳!BO13</f>
        <v>3061</v>
      </c>
      <c r="K13" s="38">
        <f t="shared" si="1"/>
        <v>27623</v>
      </c>
      <c r="L13" s="39">
        <f t="shared" si="2"/>
        <v>984.49938279448054</v>
      </c>
      <c r="M13" s="38">
        <f>IF(D13&lt;&gt;0,([5]ごみ搬入量内訳!BR13+H30実績!J13)/H30実績!D13/365*1000000,"-")</f>
        <v>738.29434582006536</v>
      </c>
      <c r="N13" s="38">
        <f>IF(D13&lt;&gt;0,[5]ごみ搬入量内訳!CM13/H30実績!D13/365*1000000,"-")</f>
        <v>246.20503697441526</v>
      </c>
      <c r="O13" s="38">
        <f>[5]ごみ搬入量内訳!DH13</f>
        <v>0</v>
      </c>
      <c r="P13" s="38">
        <f>[5]ごみ処理量内訳!E13</f>
        <v>20798</v>
      </c>
      <c r="Q13" s="38">
        <f>[5]ごみ処理量内訳!N13</f>
        <v>0</v>
      </c>
      <c r="R13" s="38">
        <f t="shared" si="3"/>
        <v>3681</v>
      </c>
      <c r="S13" s="38">
        <f>[5]ごみ処理量内訳!G13</f>
        <v>2818</v>
      </c>
      <c r="T13" s="38">
        <f>[5]ごみ処理量内訳!L13</f>
        <v>863</v>
      </c>
      <c r="U13" s="38">
        <f>[5]ごみ処理量内訳!H13</f>
        <v>0</v>
      </c>
      <c r="V13" s="38">
        <f>[5]ごみ処理量内訳!I13</f>
        <v>0</v>
      </c>
      <c r="W13" s="38">
        <f>[5]ごみ処理量内訳!J13</f>
        <v>0</v>
      </c>
      <c r="X13" s="38">
        <f>[5]ごみ処理量内訳!K13</f>
        <v>0</v>
      </c>
      <c r="Y13" s="38">
        <f>[5]ごみ処理量内訳!M13</f>
        <v>0</v>
      </c>
      <c r="Z13" s="38">
        <f>[5]資源化量内訳!Y13</f>
        <v>83</v>
      </c>
      <c r="AA13" s="38">
        <f t="shared" si="4"/>
        <v>24562</v>
      </c>
      <c r="AB13" s="40">
        <f t="shared" si="5"/>
        <v>100</v>
      </c>
      <c r="AC13" s="38">
        <f>[5]施設資源化量内訳!Y13</f>
        <v>290</v>
      </c>
      <c r="AD13" s="38">
        <f>[5]施設資源化量内訳!AT13</f>
        <v>503</v>
      </c>
      <c r="AE13" s="38">
        <f>[5]施設資源化量内訳!BO13</f>
        <v>0</v>
      </c>
      <c r="AF13" s="38">
        <f>[5]施設資源化量内訳!CJ13</f>
        <v>0</v>
      </c>
      <c r="AG13" s="38">
        <f>[5]施設資源化量内訳!DE13</f>
        <v>0</v>
      </c>
      <c r="AH13" s="38">
        <f>[5]施設資源化量内訳!DZ13</f>
        <v>0</v>
      </c>
      <c r="AI13" s="38">
        <f>[5]施設資源化量内訳!EU13</f>
        <v>863</v>
      </c>
      <c r="AJ13" s="38">
        <f t="shared" si="6"/>
        <v>1656</v>
      </c>
      <c r="AK13" s="40">
        <f t="shared" si="7"/>
        <v>17.376823661441552</v>
      </c>
      <c r="AL13" s="40">
        <f>IF((AA13+J13)&lt;&gt;0,([5]資源化量内訳!D13-[5]資源化量内訳!R13-[5]資源化量内訳!T13-[5]資源化量内訳!V13-[5]資源化量内訳!U13)/(AA13+J13)*100,"-")</f>
        <v>17.376823661441552</v>
      </c>
      <c r="AM13" s="38">
        <f>[5]ごみ処理量内訳!AA13</f>
        <v>0</v>
      </c>
      <c r="AN13" s="38">
        <f>[5]ごみ処理量内訳!AB13</f>
        <v>2356</v>
      </c>
      <c r="AO13" s="38">
        <f>[5]ごみ処理量内訳!AC13</f>
        <v>0</v>
      </c>
      <c r="AP13" s="38">
        <f t="shared" si="8"/>
        <v>2356</v>
      </c>
      <c r="AQ13" s="41" t="s">
        <v>48</v>
      </c>
      <c r="AR13" s="42"/>
    </row>
    <row r="14" spans="1:44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19815</v>
      </c>
      <c r="E14" s="38">
        <v>19815</v>
      </c>
      <c r="F14" s="38">
        <v>0</v>
      </c>
      <c r="G14" s="38">
        <v>454</v>
      </c>
      <c r="H14" s="38">
        <f>SUM([5]ごみ搬入量内訳!E14,+[5]ごみ搬入量内訳!AD14)</f>
        <v>5522</v>
      </c>
      <c r="I14" s="38">
        <f>[5]ごみ搬入量内訳!BC14</f>
        <v>1036</v>
      </c>
      <c r="J14" s="38">
        <f>[5]資源化量内訳!BO14</f>
        <v>326</v>
      </c>
      <c r="K14" s="38">
        <f t="shared" si="1"/>
        <v>6884</v>
      </c>
      <c r="L14" s="39">
        <f t="shared" si="2"/>
        <v>951.81801527139737</v>
      </c>
      <c r="M14" s="38">
        <f>IF(D14&lt;&gt;0,([5]ごみ搬入量内訳!BR14+H30実績!J14)/H30実績!D14/365*1000000,"-")</f>
        <v>646.52833227906081</v>
      </c>
      <c r="N14" s="38">
        <f>IF(D14&lt;&gt;0,[5]ごみ搬入量内訳!CM14/H30実績!D14/365*1000000,"-")</f>
        <v>305.28968299233668</v>
      </c>
      <c r="O14" s="38">
        <f>[5]ごみ搬入量内訳!DH14</f>
        <v>0</v>
      </c>
      <c r="P14" s="38">
        <f>[5]ごみ処理量内訳!E14</f>
        <v>5585</v>
      </c>
      <c r="Q14" s="38">
        <f>[5]ごみ処理量内訳!N14</f>
        <v>0</v>
      </c>
      <c r="R14" s="38">
        <f t="shared" si="3"/>
        <v>973</v>
      </c>
      <c r="S14" s="38">
        <f>[5]ごみ処理量内訳!G14</f>
        <v>776</v>
      </c>
      <c r="T14" s="38">
        <f>[5]ごみ処理量内訳!L14</f>
        <v>197</v>
      </c>
      <c r="U14" s="38">
        <f>[5]ごみ処理量内訳!H14</f>
        <v>0</v>
      </c>
      <c r="V14" s="38">
        <f>[5]ごみ処理量内訳!I14</f>
        <v>0</v>
      </c>
      <c r="W14" s="38">
        <f>[5]ごみ処理量内訳!J14</f>
        <v>0</v>
      </c>
      <c r="X14" s="38">
        <f>[5]ごみ処理量内訳!K14</f>
        <v>0</v>
      </c>
      <c r="Y14" s="38">
        <f>[5]ごみ処理量内訳!M14</f>
        <v>0</v>
      </c>
      <c r="Z14" s="38">
        <f>[5]資源化量内訳!Y14</f>
        <v>0</v>
      </c>
      <c r="AA14" s="38">
        <f t="shared" si="4"/>
        <v>6558</v>
      </c>
      <c r="AB14" s="40">
        <f t="shared" si="5"/>
        <v>100</v>
      </c>
      <c r="AC14" s="38">
        <f>[5]施設資源化量内訳!Y14</f>
        <v>490</v>
      </c>
      <c r="AD14" s="38">
        <f>[5]施設資源化量内訳!AT14</f>
        <v>140</v>
      </c>
      <c r="AE14" s="38">
        <f>[5]施設資源化量内訳!BO14</f>
        <v>0</v>
      </c>
      <c r="AF14" s="38">
        <f>[5]施設資源化量内訳!CJ14</f>
        <v>0</v>
      </c>
      <c r="AG14" s="38">
        <f>[5]施設資源化量内訳!DE14</f>
        <v>0</v>
      </c>
      <c r="AH14" s="38">
        <f>[5]施設資源化量内訳!DZ14</f>
        <v>0</v>
      </c>
      <c r="AI14" s="38">
        <f>[5]施設資源化量内訳!EU14</f>
        <v>173</v>
      </c>
      <c r="AJ14" s="38">
        <f t="shared" si="6"/>
        <v>803</v>
      </c>
      <c r="AK14" s="40">
        <f t="shared" si="7"/>
        <v>16.400348634514817</v>
      </c>
      <c r="AL14" s="40">
        <f>IF((AA14+J14)&lt;&gt;0,([5]資源化量内訳!D14-[5]資源化量内訳!R14-[5]資源化量内訳!T14-[5]資源化量内訳!V14-[5]資源化量内訳!U14)/(AA14+J14)*100,"-")</f>
        <v>13.233585124927369</v>
      </c>
      <c r="AM14" s="38">
        <f>[5]ごみ処理量内訳!AA14</f>
        <v>0</v>
      </c>
      <c r="AN14" s="38">
        <f>[5]ごみ処理量内訳!AB14</f>
        <v>300</v>
      </c>
      <c r="AO14" s="38">
        <f>[5]ごみ処理量内訳!AC14</f>
        <v>0</v>
      </c>
      <c r="AP14" s="38">
        <f t="shared" si="8"/>
        <v>300</v>
      </c>
      <c r="AQ14" s="41" t="s">
        <v>48</v>
      </c>
      <c r="AR14" s="42"/>
    </row>
    <row r="15" spans="1:44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37440</v>
      </c>
      <c r="E15" s="38">
        <v>37440</v>
      </c>
      <c r="F15" s="38">
        <v>0</v>
      </c>
      <c r="G15" s="38">
        <v>1000</v>
      </c>
      <c r="H15" s="38">
        <f>SUM([5]ごみ搬入量内訳!E15,+[5]ごみ搬入量内訳!AD15)</f>
        <v>11228</v>
      </c>
      <c r="I15" s="38">
        <f>[5]ごみ搬入量内訳!BC15</f>
        <v>2063</v>
      </c>
      <c r="J15" s="38">
        <f>[5]資源化量内訳!BO15</f>
        <v>690</v>
      </c>
      <c r="K15" s="38">
        <f t="shared" si="1"/>
        <v>13981</v>
      </c>
      <c r="L15" s="39">
        <f t="shared" si="2"/>
        <v>1023.0798501346446</v>
      </c>
      <c r="M15" s="38">
        <f>IF(D15&lt;&gt;0,([5]ごみ搬入量内訳!BR15+H30実績!J15)/H30実績!D15/365*1000000,"-")</f>
        <v>709.66514459665154</v>
      </c>
      <c r="N15" s="38">
        <f>IF(D15&lt;&gt;0,[5]ごみ搬入量内訳!CM15/H30実績!D15/365*1000000,"-")</f>
        <v>313.4147055379932</v>
      </c>
      <c r="O15" s="38">
        <f>[5]ごみ搬入量内訳!DH15</f>
        <v>0</v>
      </c>
      <c r="P15" s="38">
        <f>[5]ごみ処理量内訳!E15</f>
        <v>10429</v>
      </c>
      <c r="Q15" s="38">
        <f>[5]ごみ処理量内訳!N15</f>
        <v>1393</v>
      </c>
      <c r="R15" s="38">
        <f t="shared" si="3"/>
        <v>398</v>
      </c>
      <c r="S15" s="38">
        <f>[5]ごみ処理量内訳!G15</f>
        <v>0</v>
      </c>
      <c r="T15" s="38">
        <f>[5]ごみ処理量内訳!L15</f>
        <v>398</v>
      </c>
      <c r="U15" s="38">
        <f>[5]ごみ処理量内訳!H15</f>
        <v>0</v>
      </c>
      <c r="V15" s="38">
        <f>[5]ごみ処理量内訳!I15</f>
        <v>0</v>
      </c>
      <c r="W15" s="38">
        <f>[5]ごみ処理量内訳!J15</f>
        <v>0</v>
      </c>
      <c r="X15" s="38">
        <f>[5]ごみ処理量内訳!K15</f>
        <v>0</v>
      </c>
      <c r="Y15" s="38">
        <f>[5]ごみ処理量内訳!M15</f>
        <v>0</v>
      </c>
      <c r="Z15" s="38">
        <f>[5]資源化量内訳!Y15</f>
        <v>868</v>
      </c>
      <c r="AA15" s="38">
        <f t="shared" si="4"/>
        <v>13088</v>
      </c>
      <c r="AB15" s="40">
        <f t="shared" si="5"/>
        <v>89.356662591687041</v>
      </c>
      <c r="AC15" s="38">
        <f>[5]施設資源化量内訳!Y15</f>
        <v>0</v>
      </c>
      <c r="AD15" s="38">
        <f>[5]施設資源化量内訳!AT15</f>
        <v>0</v>
      </c>
      <c r="AE15" s="38">
        <f>[5]施設資源化量内訳!BO15</f>
        <v>0</v>
      </c>
      <c r="AF15" s="38">
        <f>[5]施設資源化量内訳!CJ15</f>
        <v>0</v>
      </c>
      <c r="AG15" s="38">
        <f>[5]施設資源化量内訳!DE15</f>
        <v>0</v>
      </c>
      <c r="AH15" s="38">
        <f>[5]施設資源化量内訳!DZ15</f>
        <v>0</v>
      </c>
      <c r="AI15" s="38">
        <f>[5]施設資源化量内訳!EU15</f>
        <v>398</v>
      </c>
      <c r="AJ15" s="38">
        <f t="shared" si="6"/>
        <v>398</v>
      </c>
      <c r="AK15" s="40">
        <f t="shared" si="7"/>
        <v>14.196545217012629</v>
      </c>
      <c r="AL15" s="40">
        <f>IF((AA15+J15)&lt;&gt;0,([5]資源化量内訳!D15-[5]資源化量内訳!R15-[5]資源化量内訳!T15-[5]資源化量内訳!V15-[5]資源化量内訳!U15)/(AA15+J15)*100,"-")</f>
        <v>14.196545217012629</v>
      </c>
      <c r="AM15" s="38">
        <f>[5]ごみ処理量内訳!AA15</f>
        <v>1393</v>
      </c>
      <c r="AN15" s="38">
        <f>[5]ごみ処理量内訳!AB15</f>
        <v>903</v>
      </c>
      <c r="AO15" s="38">
        <f>[5]ごみ処理量内訳!AC15</f>
        <v>0</v>
      </c>
      <c r="AP15" s="38">
        <f t="shared" si="8"/>
        <v>2296</v>
      </c>
      <c r="AQ15" s="41" t="s">
        <v>48</v>
      </c>
      <c r="AR15" s="42"/>
    </row>
    <row r="16" spans="1:44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66724</v>
      </c>
      <c r="E16" s="38">
        <v>66724</v>
      </c>
      <c r="F16" s="38">
        <v>0</v>
      </c>
      <c r="G16" s="38">
        <v>1224</v>
      </c>
      <c r="H16" s="38">
        <f>SUM([5]ごみ搬入量内訳!E16,+[5]ごみ搬入量内訳!AD16)</f>
        <v>18257</v>
      </c>
      <c r="I16" s="38">
        <f>[5]ごみ搬入量内訳!BC16</f>
        <v>349</v>
      </c>
      <c r="J16" s="38">
        <f>[5]資源化量内訳!BO16</f>
        <v>671</v>
      </c>
      <c r="K16" s="38">
        <f t="shared" si="1"/>
        <v>19277</v>
      </c>
      <c r="L16" s="39">
        <f t="shared" si="2"/>
        <v>791.5247681514445</v>
      </c>
      <c r="M16" s="38">
        <f>IF(D16&lt;&gt;0,([5]ごみ搬入量内訳!BR16+H30実績!J16)/H30実績!D16/365*1000000,"-")</f>
        <v>566.55385957117983</v>
      </c>
      <c r="N16" s="38">
        <f>IF(D16&lt;&gt;0,[5]ごみ搬入量内訳!CM16/H30実績!D16/365*1000000,"-")</f>
        <v>224.97090858026482</v>
      </c>
      <c r="O16" s="38">
        <f>[5]ごみ搬入量内訳!DH16</f>
        <v>0</v>
      </c>
      <c r="P16" s="38">
        <f>[5]ごみ処理量内訳!E16</f>
        <v>15020</v>
      </c>
      <c r="Q16" s="38">
        <f>[5]ごみ処理量内訳!N16</f>
        <v>0</v>
      </c>
      <c r="R16" s="38">
        <f t="shared" si="3"/>
        <v>2508</v>
      </c>
      <c r="S16" s="38">
        <f>[5]ごみ処理量内訳!G16</f>
        <v>0</v>
      </c>
      <c r="T16" s="38">
        <f>[5]ごみ処理量内訳!L16</f>
        <v>1975</v>
      </c>
      <c r="U16" s="38">
        <f>[5]ごみ処理量内訳!H16</f>
        <v>0</v>
      </c>
      <c r="V16" s="38">
        <f>[5]ごみ処理量内訳!I16</f>
        <v>0</v>
      </c>
      <c r="W16" s="38">
        <f>[5]ごみ処理量内訳!J16</f>
        <v>0</v>
      </c>
      <c r="X16" s="38">
        <f>[5]ごみ処理量内訳!K16</f>
        <v>533</v>
      </c>
      <c r="Y16" s="38">
        <f>[5]ごみ処理量内訳!M16</f>
        <v>0</v>
      </c>
      <c r="Z16" s="38">
        <f>[5]資源化量内訳!Y16</f>
        <v>713</v>
      </c>
      <c r="AA16" s="38">
        <f t="shared" si="4"/>
        <v>18241</v>
      </c>
      <c r="AB16" s="40">
        <f t="shared" si="5"/>
        <v>100</v>
      </c>
      <c r="AC16" s="38">
        <f>[5]施設資源化量内訳!Y16</f>
        <v>0</v>
      </c>
      <c r="AD16" s="38">
        <f>[5]施設資源化量内訳!AT16</f>
        <v>0</v>
      </c>
      <c r="AE16" s="38">
        <f>[5]施設資源化量内訳!BO16</f>
        <v>0</v>
      </c>
      <c r="AF16" s="38">
        <f>[5]施設資源化量内訳!CJ16</f>
        <v>0</v>
      </c>
      <c r="AG16" s="38">
        <f>[5]施設資源化量内訳!DE16</f>
        <v>0</v>
      </c>
      <c r="AH16" s="38">
        <f>[5]施設資源化量内訳!DZ16</f>
        <v>533</v>
      </c>
      <c r="AI16" s="38">
        <f>[5]施設資源化量内訳!EU16</f>
        <v>1975</v>
      </c>
      <c r="AJ16" s="38">
        <f t="shared" si="6"/>
        <v>2508</v>
      </c>
      <c r="AK16" s="40">
        <f t="shared" si="7"/>
        <v>20.579526226734348</v>
      </c>
      <c r="AL16" s="40">
        <f>IF((AA16+J16)&lt;&gt;0,([5]資源化量内訳!D16-[5]資源化量内訳!R16-[5]資源化量内訳!T16-[5]資源化量内訳!V16-[5]資源化量内訳!U16)/(AA16+J16)*100,"-")</f>
        <v>17.761209813874789</v>
      </c>
      <c r="AM16" s="38">
        <f>[5]ごみ処理量内訳!AA16</f>
        <v>0</v>
      </c>
      <c r="AN16" s="38">
        <f>[5]ごみ処理量内訳!AB16</f>
        <v>751</v>
      </c>
      <c r="AO16" s="38">
        <f>[5]ごみ処理量内訳!AC16</f>
        <v>0</v>
      </c>
      <c r="AP16" s="38">
        <f t="shared" si="8"/>
        <v>751</v>
      </c>
      <c r="AQ16" s="41" t="s">
        <v>48</v>
      </c>
      <c r="AR16" s="42"/>
    </row>
    <row r="17" spans="1:44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50575</v>
      </c>
      <c r="E17" s="38">
        <v>50575</v>
      </c>
      <c r="F17" s="38">
        <v>0</v>
      </c>
      <c r="G17" s="38">
        <v>758</v>
      </c>
      <c r="H17" s="38">
        <f>SUM([5]ごみ搬入量内訳!E17,+[5]ごみ搬入量内訳!AD17)</f>
        <v>12099</v>
      </c>
      <c r="I17" s="38">
        <f>[5]ごみ搬入量内訳!BC17</f>
        <v>1454</v>
      </c>
      <c r="J17" s="38">
        <f>[5]資源化量内訳!BO17</f>
        <v>1186</v>
      </c>
      <c r="K17" s="38">
        <f t="shared" si="1"/>
        <v>14739</v>
      </c>
      <c r="L17" s="39">
        <f t="shared" si="2"/>
        <v>798.43444227005864</v>
      </c>
      <c r="M17" s="38">
        <f>IF(D17&lt;&gt;0,([5]ごみ搬入量内訳!BR17+H30実績!J17)/H30実績!D17/365*1000000,"-")</f>
        <v>578.01041448005481</v>
      </c>
      <c r="N17" s="38">
        <f>IF(D17&lt;&gt;0,[5]ごみ搬入量内訳!CM17/H30実績!D17/365*1000000,"-")</f>
        <v>220.424027790004</v>
      </c>
      <c r="O17" s="38">
        <f>[5]ごみ搬入量内訳!DH17</f>
        <v>0</v>
      </c>
      <c r="P17" s="38">
        <f>[5]ごみ処理量内訳!E17</f>
        <v>0</v>
      </c>
      <c r="Q17" s="38">
        <f>[5]ごみ処理量内訳!N17</f>
        <v>0</v>
      </c>
      <c r="R17" s="38">
        <f t="shared" si="3"/>
        <v>13553</v>
      </c>
      <c r="S17" s="38">
        <f>[5]ごみ処理量内訳!G17</f>
        <v>0</v>
      </c>
      <c r="T17" s="38">
        <f>[5]ごみ処理量内訳!L17</f>
        <v>1425</v>
      </c>
      <c r="U17" s="38">
        <f>[5]ごみ処理量内訳!H17</f>
        <v>0</v>
      </c>
      <c r="V17" s="38">
        <f>[5]ごみ処理量内訳!I17</f>
        <v>0</v>
      </c>
      <c r="W17" s="38">
        <f>[5]ごみ処理量内訳!J17</f>
        <v>0</v>
      </c>
      <c r="X17" s="38">
        <f>[5]ごみ処理量内訳!K17</f>
        <v>12128</v>
      </c>
      <c r="Y17" s="38">
        <f>[5]ごみ処理量内訳!M17</f>
        <v>0</v>
      </c>
      <c r="Z17" s="38">
        <f>[5]資源化量内訳!Y17</f>
        <v>0</v>
      </c>
      <c r="AA17" s="38">
        <f t="shared" si="4"/>
        <v>13553</v>
      </c>
      <c r="AB17" s="40">
        <f t="shared" si="5"/>
        <v>100</v>
      </c>
      <c r="AC17" s="38">
        <f>[5]施設資源化量内訳!Y17</f>
        <v>0</v>
      </c>
      <c r="AD17" s="38">
        <f>[5]施設資源化量内訳!AT17</f>
        <v>0</v>
      </c>
      <c r="AE17" s="38">
        <f>[5]施設資源化量内訳!BO17</f>
        <v>0</v>
      </c>
      <c r="AF17" s="38">
        <f>[5]施設資源化量内訳!CJ17</f>
        <v>0</v>
      </c>
      <c r="AG17" s="38">
        <f>[5]施設資源化量内訳!DE17</f>
        <v>0</v>
      </c>
      <c r="AH17" s="38">
        <f>[5]施設資源化量内訳!DZ17</f>
        <v>6953</v>
      </c>
      <c r="AI17" s="38">
        <f>[5]施設資源化量内訳!EU17</f>
        <v>915</v>
      </c>
      <c r="AJ17" s="38">
        <f t="shared" si="6"/>
        <v>7868</v>
      </c>
      <c r="AK17" s="40">
        <f t="shared" si="7"/>
        <v>61.428862202320374</v>
      </c>
      <c r="AL17" s="40">
        <f>IF((AA17+J17)&lt;&gt;0,([5]資源化量内訳!D17-[5]資源化量内訳!R17-[5]資源化量内訳!T17-[5]資源化量内訳!V17-[5]資源化量内訳!U17)/(AA17+J17)*100,"-")</f>
        <v>14.254698419160054</v>
      </c>
      <c r="AM17" s="38">
        <f>[5]ごみ処理量内訳!AA17</f>
        <v>0</v>
      </c>
      <c r="AN17" s="38">
        <f>[5]ごみ処理量内訳!AB17</f>
        <v>0</v>
      </c>
      <c r="AO17" s="38">
        <f>[5]ごみ処理量内訳!AC17</f>
        <v>739</v>
      </c>
      <c r="AP17" s="38">
        <f t="shared" si="8"/>
        <v>739</v>
      </c>
      <c r="AQ17" s="41" t="s">
        <v>48</v>
      </c>
      <c r="AR17" s="42"/>
    </row>
    <row r="18" spans="1:44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56993</v>
      </c>
      <c r="E18" s="38">
        <v>56993</v>
      </c>
      <c r="F18" s="38">
        <v>0</v>
      </c>
      <c r="G18" s="38">
        <v>5062</v>
      </c>
      <c r="H18" s="38">
        <f>SUM([5]ごみ搬入量内訳!E18,+[5]ごみ搬入量内訳!AD18)</f>
        <v>14037</v>
      </c>
      <c r="I18" s="38">
        <f>[5]ごみ搬入量内訳!BC18</f>
        <v>131</v>
      </c>
      <c r="J18" s="38">
        <f>[5]資源化量内訳!BO18</f>
        <v>2331</v>
      </c>
      <c r="K18" s="38">
        <f t="shared" si="1"/>
        <v>16499</v>
      </c>
      <c r="L18" s="39">
        <f t="shared" si="2"/>
        <v>793.12792318402956</v>
      </c>
      <c r="M18" s="38">
        <f>IF(D18&lt;&gt;0,([5]ごみ搬入量内訳!BR18+H30実績!J18)/H30実績!D18/365*1000000,"-")</f>
        <v>552.05049214166888</v>
      </c>
      <c r="N18" s="38">
        <f>IF(D18&lt;&gt;0,[5]ごみ搬入量内訳!CM18/H30実績!D18/365*1000000,"-")</f>
        <v>241.07743104236062</v>
      </c>
      <c r="O18" s="38">
        <f>[5]ごみ搬入量内訳!DH18</f>
        <v>0</v>
      </c>
      <c r="P18" s="38">
        <f>[5]ごみ処理量内訳!E18</f>
        <v>13216</v>
      </c>
      <c r="Q18" s="38">
        <f>[5]ごみ処理量内訳!N18</f>
        <v>320</v>
      </c>
      <c r="R18" s="38">
        <f t="shared" si="3"/>
        <v>662</v>
      </c>
      <c r="S18" s="38">
        <f>[5]ごみ処理量内訳!G18</f>
        <v>0</v>
      </c>
      <c r="T18" s="38">
        <f>[5]ごみ処理量内訳!L18</f>
        <v>662</v>
      </c>
      <c r="U18" s="38">
        <f>[5]ごみ処理量内訳!H18</f>
        <v>0</v>
      </c>
      <c r="V18" s="38">
        <f>[5]ごみ処理量内訳!I18</f>
        <v>0</v>
      </c>
      <c r="W18" s="38">
        <f>[5]ごみ処理量内訳!J18</f>
        <v>0</v>
      </c>
      <c r="X18" s="38">
        <f>[5]ごみ処理量内訳!K18</f>
        <v>0</v>
      </c>
      <c r="Y18" s="38">
        <f>[5]ごみ処理量内訳!M18</f>
        <v>0</v>
      </c>
      <c r="Z18" s="38">
        <f>[5]資源化量内訳!Y18</f>
        <v>31</v>
      </c>
      <c r="AA18" s="38">
        <f t="shared" si="4"/>
        <v>14229</v>
      </c>
      <c r="AB18" s="40">
        <f t="shared" si="5"/>
        <v>97.751071754866828</v>
      </c>
      <c r="AC18" s="38">
        <f>[5]施設資源化量内訳!Y18</f>
        <v>408</v>
      </c>
      <c r="AD18" s="38">
        <f>[5]施設資源化量内訳!AT18</f>
        <v>0</v>
      </c>
      <c r="AE18" s="38">
        <f>[5]施設資源化量内訳!BO18</f>
        <v>0</v>
      </c>
      <c r="AF18" s="38">
        <f>[5]施設資源化量内訳!CJ18</f>
        <v>0</v>
      </c>
      <c r="AG18" s="38">
        <f>[5]施設資源化量内訳!DE18</f>
        <v>0</v>
      </c>
      <c r="AH18" s="38">
        <f>[5]施設資源化量内訳!DZ18</f>
        <v>0</v>
      </c>
      <c r="AI18" s="38">
        <f>[5]施設資源化量内訳!EU18</f>
        <v>350</v>
      </c>
      <c r="AJ18" s="38">
        <f t="shared" si="6"/>
        <v>758</v>
      </c>
      <c r="AK18" s="40">
        <f t="shared" si="7"/>
        <v>18.840579710144929</v>
      </c>
      <c r="AL18" s="40">
        <f>IF((AA18+J18)&lt;&gt;0,([5]資源化量内訳!D18-[5]資源化量内訳!R18-[5]資源化量内訳!T18-[5]資源化量内訳!V18-[5]資源化量内訳!U18)/(AA18+J18)*100,"-")</f>
        <v>17.644927536231883</v>
      </c>
      <c r="AM18" s="38">
        <f>[5]ごみ処理量内訳!AA18</f>
        <v>320</v>
      </c>
      <c r="AN18" s="38">
        <f>[5]ごみ処理量内訳!AB18</f>
        <v>0</v>
      </c>
      <c r="AO18" s="38">
        <f>[5]ごみ処理量内訳!AC18</f>
        <v>0</v>
      </c>
      <c r="AP18" s="38">
        <f t="shared" si="8"/>
        <v>320</v>
      </c>
      <c r="AQ18" s="41" t="s">
        <v>48</v>
      </c>
      <c r="AR18" s="42"/>
    </row>
    <row r="19" spans="1:44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56471</v>
      </c>
      <c r="E19" s="38">
        <v>56471</v>
      </c>
      <c r="F19" s="38">
        <v>0</v>
      </c>
      <c r="G19" s="38">
        <v>1787</v>
      </c>
      <c r="H19" s="38">
        <f>SUM([5]ごみ搬入量内訳!E19,+[5]ごみ搬入量内訳!AD19)</f>
        <v>16658</v>
      </c>
      <c r="I19" s="38">
        <f>[5]ごみ搬入量内訳!BC19</f>
        <v>2654</v>
      </c>
      <c r="J19" s="38">
        <f>[5]資源化量内訳!BO19</f>
        <v>916</v>
      </c>
      <c r="K19" s="38">
        <f t="shared" si="1"/>
        <v>20228</v>
      </c>
      <c r="L19" s="39">
        <f t="shared" si="2"/>
        <v>981.37412268583489</v>
      </c>
      <c r="M19" s="38">
        <f>IF(D19&lt;&gt;0,([5]ごみ搬入量内訳!BR19+H30実績!J19)/H30実績!D19/365*1000000,"-")</f>
        <v>741.75543611547016</v>
      </c>
      <c r="N19" s="38">
        <f>IF(D19&lt;&gt;0,[5]ごみ搬入量内訳!CM19/H30実績!D19/365*1000000,"-")</f>
        <v>239.61868657036476</v>
      </c>
      <c r="O19" s="38">
        <f>[5]ごみ搬入量内訳!DH19</f>
        <v>0</v>
      </c>
      <c r="P19" s="38">
        <f>[5]ごみ処理量内訳!E19</f>
        <v>16748</v>
      </c>
      <c r="Q19" s="38">
        <f>[5]ごみ処理量内訳!N19</f>
        <v>1018</v>
      </c>
      <c r="R19" s="38">
        <f t="shared" si="3"/>
        <v>0</v>
      </c>
      <c r="S19" s="38">
        <f>[5]ごみ処理量内訳!G19</f>
        <v>0</v>
      </c>
      <c r="T19" s="38">
        <f>[5]ごみ処理量内訳!L19</f>
        <v>0</v>
      </c>
      <c r="U19" s="38">
        <f>[5]ごみ処理量内訳!H19</f>
        <v>0</v>
      </c>
      <c r="V19" s="38">
        <f>[5]ごみ処理量内訳!I19</f>
        <v>0</v>
      </c>
      <c r="W19" s="38">
        <f>[5]ごみ処理量内訳!J19</f>
        <v>0</v>
      </c>
      <c r="X19" s="38">
        <f>[5]ごみ処理量内訳!K19</f>
        <v>0</v>
      </c>
      <c r="Y19" s="38">
        <f>[5]ごみ処理量内訳!M19</f>
        <v>0</v>
      </c>
      <c r="Z19" s="38">
        <f>[5]資源化量内訳!Y19</f>
        <v>1483</v>
      </c>
      <c r="AA19" s="38">
        <f t="shared" si="4"/>
        <v>19249</v>
      </c>
      <c r="AB19" s="40">
        <f t="shared" si="5"/>
        <v>94.71141357992623</v>
      </c>
      <c r="AC19" s="38">
        <f>[5]施設資源化量内訳!Y19</f>
        <v>0</v>
      </c>
      <c r="AD19" s="38">
        <f>[5]施設資源化量内訳!AT19</f>
        <v>0</v>
      </c>
      <c r="AE19" s="38">
        <f>[5]施設資源化量内訳!BO19</f>
        <v>0</v>
      </c>
      <c r="AF19" s="38">
        <f>[5]施設資源化量内訳!CJ19</f>
        <v>0</v>
      </c>
      <c r="AG19" s="38">
        <f>[5]施設資源化量内訳!DE19</f>
        <v>0</v>
      </c>
      <c r="AH19" s="38">
        <f>[5]施設資源化量内訳!DZ19</f>
        <v>0</v>
      </c>
      <c r="AI19" s="38">
        <f>[5]施設資源化量内訳!EU19</f>
        <v>0</v>
      </c>
      <c r="AJ19" s="38">
        <f t="shared" si="6"/>
        <v>0</v>
      </c>
      <c r="AK19" s="40">
        <f t="shared" si="7"/>
        <v>11.896850979419787</v>
      </c>
      <c r="AL19" s="40">
        <f>IF((AA19+J19)&lt;&gt;0,([5]資源化量内訳!D19-[5]資源化量内訳!R19-[5]資源化量内訳!T19-[5]資源化量内訳!V19-[5]資源化量内訳!U19)/(AA19+J19)*100,"-")</f>
        <v>11.896850979419787</v>
      </c>
      <c r="AM19" s="38">
        <f>[5]ごみ処理量内訳!AA19</f>
        <v>1018</v>
      </c>
      <c r="AN19" s="38">
        <f>[5]ごみ処理量内訳!AB19</f>
        <v>2127</v>
      </c>
      <c r="AO19" s="38">
        <f>[5]ごみ処理量内訳!AC19</f>
        <v>0</v>
      </c>
      <c r="AP19" s="38">
        <f t="shared" si="8"/>
        <v>3145</v>
      </c>
      <c r="AQ19" s="41" t="s">
        <v>48</v>
      </c>
      <c r="AR19" s="42"/>
    </row>
    <row r="20" spans="1:44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144385</v>
      </c>
      <c r="E20" s="38">
        <v>144385</v>
      </c>
      <c r="F20" s="38">
        <v>0</v>
      </c>
      <c r="G20" s="38">
        <v>3013</v>
      </c>
      <c r="H20" s="38">
        <f>SUM([5]ごみ搬入量内訳!E20,+[5]ごみ搬入量内訳!AD20)</f>
        <v>41792</v>
      </c>
      <c r="I20" s="38">
        <f>[5]ごみ搬入量内訳!BC20</f>
        <v>5215</v>
      </c>
      <c r="J20" s="38">
        <f>[5]資源化量内訳!BO20</f>
        <v>2214</v>
      </c>
      <c r="K20" s="38">
        <f t="shared" si="1"/>
        <v>49221</v>
      </c>
      <c r="L20" s="39">
        <f t="shared" si="2"/>
        <v>933.97551542418216</v>
      </c>
      <c r="M20" s="38">
        <f>IF(D20&lt;&gt;0,([5]ごみ搬入量内訳!BR20+H30実績!J20)/H30実績!D20/365*1000000,"-")</f>
        <v>697.54523318316103</v>
      </c>
      <c r="N20" s="38">
        <f>IF(D20&lt;&gt;0,[5]ごみ搬入量内訳!CM20/H30実績!D20/365*1000000,"-")</f>
        <v>236.4302822410213</v>
      </c>
      <c r="O20" s="38">
        <f>[5]ごみ搬入量内訳!DH20</f>
        <v>0</v>
      </c>
      <c r="P20" s="38">
        <f>[5]ごみ処理量内訳!E20</f>
        <v>37057</v>
      </c>
      <c r="Q20" s="38">
        <f>[5]ごみ処理量内訳!N20</f>
        <v>123</v>
      </c>
      <c r="R20" s="38">
        <f t="shared" si="3"/>
        <v>8512</v>
      </c>
      <c r="S20" s="38">
        <f>[5]ごみ処理量内訳!G20</f>
        <v>3460</v>
      </c>
      <c r="T20" s="38">
        <f>[5]ごみ処理量内訳!L20</f>
        <v>1245</v>
      </c>
      <c r="U20" s="38">
        <f>[5]ごみ処理量内訳!H20</f>
        <v>0</v>
      </c>
      <c r="V20" s="38">
        <f>[5]ごみ処理量内訳!I20</f>
        <v>0</v>
      </c>
      <c r="W20" s="38">
        <f>[5]ごみ処理量内訳!J20</f>
        <v>0</v>
      </c>
      <c r="X20" s="38">
        <f>[5]ごみ処理量内訳!K20</f>
        <v>3807</v>
      </c>
      <c r="Y20" s="38">
        <f>[5]ごみ処理量内訳!M20</f>
        <v>0</v>
      </c>
      <c r="Z20" s="38">
        <f>[5]資源化量内訳!Y20</f>
        <v>1315</v>
      </c>
      <c r="AA20" s="38">
        <f t="shared" si="4"/>
        <v>47007</v>
      </c>
      <c r="AB20" s="40">
        <f t="shared" si="5"/>
        <v>99.738336843448849</v>
      </c>
      <c r="AC20" s="38">
        <f>[5]施設資源化量内訳!Y20</f>
        <v>4723</v>
      </c>
      <c r="AD20" s="38">
        <f>[5]施設資源化量内訳!AT20</f>
        <v>529</v>
      </c>
      <c r="AE20" s="38">
        <f>[5]施設資源化量内訳!BO20</f>
        <v>0</v>
      </c>
      <c r="AF20" s="38">
        <f>[5]施設資源化量内訳!CJ20</f>
        <v>0</v>
      </c>
      <c r="AG20" s="38">
        <f>[5]施設資源化量内訳!DE20</f>
        <v>0</v>
      </c>
      <c r="AH20" s="38">
        <f>[5]施設資源化量内訳!DZ20</f>
        <v>2139</v>
      </c>
      <c r="AI20" s="38">
        <f>[5]施設資源化量内訳!EU20</f>
        <v>1245</v>
      </c>
      <c r="AJ20" s="38">
        <f t="shared" si="6"/>
        <v>8636</v>
      </c>
      <c r="AK20" s="40">
        <f t="shared" si="7"/>
        <v>24.715060644846712</v>
      </c>
      <c r="AL20" s="40">
        <f>IF((AA20+J20)&lt;&gt;0,([5]資源化量内訳!D20-[5]資源化量内訳!R20-[5]資源化量内訳!T20-[5]資源化量内訳!V20-[5]資源化量内訳!U20)/(AA20+J20)*100,"-")</f>
        <v>22.878446191666157</v>
      </c>
      <c r="AM20" s="38">
        <f>[5]ごみ処理量内訳!AA20</f>
        <v>123</v>
      </c>
      <c r="AN20" s="38">
        <f>[5]ごみ処理量内訳!AB20</f>
        <v>394</v>
      </c>
      <c r="AO20" s="38">
        <f>[5]ごみ処理量内訳!AC20</f>
        <v>0</v>
      </c>
      <c r="AP20" s="38">
        <f t="shared" si="8"/>
        <v>517</v>
      </c>
      <c r="AQ20" s="41" t="s">
        <v>48</v>
      </c>
      <c r="AR20" s="42"/>
    </row>
    <row r="21" spans="1:44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101830</v>
      </c>
      <c r="E21" s="38">
        <v>101830</v>
      </c>
      <c r="F21" s="38">
        <v>0</v>
      </c>
      <c r="G21" s="38">
        <v>7045</v>
      </c>
      <c r="H21" s="38">
        <f>SUM([5]ごみ搬入量内訳!E21,+[5]ごみ搬入量内訳!AD21)</f>
        <v>25749</v>
      </c>
      <c r="I21" s="38">
        <f>[5]ごみ搬入量内訳!BC21</f>
        <v>248</v>
      </c>
      <c r="J21" s="38">
        <f>[5]資源化量内訳!BO21</f>
        <v>1888</v>
      </c>
      <c r="K21" s="38">
        <f t="shared" si="1"/>
        <v>27885</v>
      </c>
      <c r="L21" s="39">
        <f t="shared" si="2"/>
        <v>750.24315303911044</v>
      </c>
      <c r="M21" s="38">
        <f>IF(D21&lt;&gt;0,([5]ごみ搬入量内訳!BR21+H30実績!J21)/H30実績!D21/365*1000000,"-")</f>
        <v>547.24567806403093</v>
      </c>
      <c r="N21" s="38">
        <f>IF(D21&lt;&gt;0,[5]ごみ搬入量内訳!CM21/H30実績!D21/365*1000000,"-")</f>
        <v>202.99747497507931</v>
      </c>
      <c r="O21" s="38">
        <f>[5]ごみ搬入量内訳!DH21</f>
        <v>0</v>
      </c>
      <c r="P21" s="38">
        <f>[5]ごみ処理量内訳!E21</f>
        <v>23578</v>
      </c>
      <c r="Q21" s="38">
        <f>[5]ごみ処理量内訳!N21</f>
        <v>194</v>
      </c>
      <c r="R21" s="38">
        <f t="shared" si="3"/>
        <v>1592</v>
      </c>
      <c r="S21" s="38">
        <f>[5]ごみ処理量内訳!G21</f>
        <v>0</v>
      </c>
      <c r="T21" s="38">
        <f>[5]ごみ処理量内訳!L21</f>
        <v>1556</v>
      </c>
      <c r="U21" s="38">
        <f>[5]ごみ処理量内訳!H21</f>
        <v>36</v>
      </c>
      <c r="V21" s="38">
        <f>[5]ごみ処理量内訳!I21</f>
        <v>0</v>
      </c>
      <c r="W21" s="38">
        <f>[5]ごみ処理量内訳!J21</f>
        <v>0</v>
      </c>
      <c r="X21" s="38">
        <f>[5]ごみ処理量内訳!K21</f>
        <v>0</v>
      </c>
      <c r="Y21" s="38">
        <f>[5]ごみ処理量内訳!M21</f>
        <v>0</v>
      </c>
      <c r="Z21" s="38">
        <f>[5]資源化量内訳!Y21</f>
        <v>385</v>
      </c>
      <c r="AA21" s="38">
        <f t="shared" si="4"/>
        <v>25749</v>
      </c>
      <c r="AB21" s="40">
        <f t="shared" si="5"/>
        <v>99.246572682434262</v>
      </c>
      <c r="AC21" s="38">
        <f>[5]施設資源化量内訳!Y21</f>
        <v>1007</v>
      </c>
      <c r="AD21" s="38">
        <f>[5]施設資源化量内訳!AT21</f>
        <v>0</v>
      </c>
      <c r="AE21" s="38">
        <f>[5]施設資源化量内訳!BO21</f>
        <v>36</v>
      </c>
      <c r="AF21" s="38">
        <f>[5]施設資源化量内訳!CJ21</f>
        <v>0</v>
      </c>
      <c r="AG21" s="38">
        <f>[5]施設資源化量内訳!DE21</f>
        <v>0</v>
      </c>
      <c r="AH21" s="38">
        <f>[5]施設資源化量内訳!DZ21</f>
        <v>0</v>
      </c>
      <c r="AI21" s="38">
        <f>[5]施設資源化量内訳!EU21</f>
        <v>735</v>
      </c>
      <c r="AJ21" s="38">
        <f t="shared" si="6"/>
        <v>1778</v>
      </c>
      <c r="AK21" s="40">
        <f t="shared" si="7"/>
        <v>14.657886167094835</v>
      </c>
      <c r="AL21" s="40">
        <f>IF((AA21+J21)&lt;&gt;0,([5]資源化量内訳!D21-[5]資源化量内訳!R21-[5]資源化量内訳!T21-[5]資源化量内訳!V21-[5]資源化量内訳!U21)/(AA21+J21)*100,"-")</f>
        <v>13.373376270941129</v>
      </c>
      <c r="AM21" s="38">
        <f>[5]ごみ処理量内訳!AA21</f>
        <v>194</v>
      </c>
      <c r="AN21" s="38">
        <f>[5]ごみ処理量内訳!AB21</f>
        <v>1430</v>
      </c>
      <c r="AO21" s="38">
        <f>[5]ごみ処理量内訳!AC21</f>
        <v>0</v>
      </c>
      <c r="AP21" s="38">
        <f t="shared" si="8"/>
        <v>1624</v>
      </c>
      <c r="AQ21" s="41" t="s">
        <v>48</v>
      </c>
      <c r="AR21" s="42"/>
    </row>
    <row r="22" spans="1:44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26171</v>
      </c>
      <c r="E22" s="38">
        <v>26171</v>
      </c>
      <c r="F22" s="38">
        <v>0</v>
      </c>
      <c r="G22" s="38">
        <v>624</v>
      </c>
      <c r="H22" s="38">
        <f>SUM([5]ごみ搬入量内訳!E22,+[5]ごみ搬入量内訳!AD22)</f>
        <v>5998</v>
      </c>
      <c r="I22" s="38">
        <f>[5]ごみ搬入量内訳!BC22</f>
        <v>430</v>
      </c>
      <c r="J22" s="38">
        <f>[5]資源化量内訳!BO22</f>
        <v>394</v>
      </c>
      <c r="K22" s="38">
        <f t="shared" si="1"/>
        <v>6822</v>
      </c>
      <c r="L22" s="39">
        <f t="shared" si="2"/>
        <v>714.16495200428369</v>
      </c>
      <c r="M22" s="38">
        <f>IF(D22&lt;&gt;0,([5]ごみ搬入量内訳!BR22+H30実績!J22)/H30実績!D22/365*1000000,"-")</f>
        <v>527.71995354054445</v>
      </c>
      <c r="N22" s="38">
        <f>IF(D22&lt;&gt;0,[5]ごみ搬入量内訳!CM22/H30実績!D22/365*1000000,"-")</f>
        <v>186.44499846373927</v>
      </c>
      <c r="O22" s="38">
        <f>[5]ごみ搬入量内訳!DH22</f>
        <v>0</v>
      </c>
      <c r="P22" s="38">
        <f>[5]ごみ処理量内訳!E22</f>
        <v>5542</v>
      </c>
      <c r="Q22" s="38">
        <f>[5]ごみ処理量内訳!N22</f>
        <v>0</v>
      </c>
      <c r="R22" s="38">
        <f t="shared" si="3"/>
        <v>506</v>
      </c>
      <c r="S22" s="38">
        <f>[5]ごみ処理量内訳!G22</f>
        <v>506</v>
      </c>
      <c r="T22" s="38">
        <f>[5]ごみ処理量内訳!L22</f>
        <v>0</v>
      </c>
      <c r="U22" s="38">
        <f>[5]ごみ処理量内訳!H22</f>
        <v>0</v>
      </c>
      <c r="V22" s="38">
        <f>[5]ごみ処理量内訳!I22</f>
        <v>0</v>
      </c>
      <c r="W22" s="38">
        <f>[5]ごみ処理量内訳!J22</f>
        <v>0</v>
      </c>
      <c r="X22" s="38">
        <f>[5]ごみ処理量内訳!K22</f>
        <v>0</v>
      </c>
      <c r="Y22" s="38">
        <f>[5]ごみ処理量内訳!M22</f>
        <v>0</v>
      </c>
      <c r="Z22" s="38">
        <f>[5]資源化量内訳!Y22</f>
        <v>380</v>
      </c>
      <c r="AA22" s="38">
        <f t="shared" si="4"/>
        <v>6428</v>
      </c>
      <c r="AB22" s="40">
        <f t="shared" si="5"/>
        <v>100</v>
      </c>
      <c r="AC22" s="38">
        <f>[5]施設資源化量内訳!Y22</f>
        <v>0</v>
      </c>
      <c r="AD22" s="38">
        <f>[5]施設資源化量内訳!AT22</f>
        <v>94</v>
      </c>
      <c r="AE22" s="38">
        <f>[5]施設資源化量内訳!BO22</f>
        <v>0</v>
      </c>
      <c r="AF22" s="38">
        <f>[5]施設資源化量内訳!CJ22</f>
        <v>0</v>
      </c>
      <c r="AG22" s="38">
        <f>[5]施設資源化量内訳!DE22</f>
        <v>0</v>
      </c>
      <c r="AH22" s="38">
        <f>[5]施設資源化量内訳!DZ22</f>
        <v>0</v>
      </c>
      <c r="AI22" s="38">
        <f>[5]施設資源化量内訳!EU22</f>
        <v>0</v>
      </c>
      <c r="AJ22" s="38">
        <f t="shared" si="6"/>
        <v>94</v>
      </c>
      <c r="AK22" s="40">
        <f t="shared" si="7"/>
        <v>12.723541483435943</v>
      </c>
      <c r="AL22" s="40">
        <f>IF((AA22+J22)&lt;&gt;0,([5]資源化量内訳!D22-[5]資源化量内訳!R22-[5]資源化量内訳!T22-[5]資源化量内訳!V22-[5]資源化量内訳!U22)/(AA22+J22)*100,"-")</f>
        <v>12.723541483435943</v>
      </c>
      <c r="AM22" s="38">
        <f>[5]ごみ処理量内訳!AA22</f>
        <v>0</v>
      </c>
      <c r="AN22" s="38">
        <f>[5]ごみ処理量内訳!AB22</f>
        <v>629</v>
      </c>
      <c r="AO22" s="38">
        <f>[5]ごみ処理量内訳!AC22</f>
        <v>85</v>
      </c>
      <c r="AP22" s="38">
        <f t="shared" si="8"/>
        <v>714</v>
      </c>
      <c r="AQ22" s="41" t="s">
        <v>48</v>
      </c>
      <c r="AR22" s="42"/>
    </row>
    <row r="23" spans="1:44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55510</v>
      </c>
      <c r="E23" s="38">
        <v>55510</v>
      </c>
      <c r="F23" s="38">
        <v>0</v>
      </c>
      <c r="G23" s="38">
        <v>2288</v>
      </c>
      <c r="H23" s="38">
        <f>SUM([5]ごみ搬入量内訳!E23,+[5]ごみ搬入量内訳!AD23)</f>
        <v>12252</v>
      </c>
      <c r="I23" s="38">
        <f>[5]ごみ搬入量内訳!BC23</f>
        <v>1557</v>
      </c>
      <c r="J23" s="38">
        <f>[5]資源化量内訳!BO23</f>
        <v>269</v>
      </c>
      <c r="K23" s="38">
        <f t="shared" si="1"/>
        <v>14078</v>
      </c>
      <c r="L23" s="39">
        <f t="shared" si="2"/>
        <v>694.82729262652913</v>
      </c>
      <c r="M23" s="38">
        <f>IF(D23&lt;&gt;0,([5]ごみ搬入量内訳!BR23+H30実績!J23)/H30実績!D23/365*1000000,"-")</f>
        <v>433.73648583619394</v>
      </c>
      <c r="N23" s="38">
        <f>IF(D23&lt;&gt;0,[5]ごみ搬入量内訳!CM23/H30実績!D23/365*1000000,"-")</f>
        <v>261.09080679033519</v>
      </c>
      <c r="O23" s="38">
        <f>[5]ごみ搬入量内訳!DH23</f>
        <v>0</v>
      </c>
      <c r="P23" s="38">
        <f>[5]ごみ処理量内訳!E23</f>
        <v>12231</v>
      </c>
      <c r="Q23" s="38">
        <f>[5]ごみ処理量内訳!N23</f>
        <v>0</v>
      </c>
      <c r="R23" s="38">
        <f t="shared" si="3"/>
        <v>993</v>
      </c>
      <c r="S23" s="38">
        <f>[5]ごみ処理量内訳!G23</f>
        <v>608</v>
      </c>
      <c r="T23" s="38">
        <f>[5]ごみ処理量内訳!L23</f>
        <v>385</v>
      </c>
      <c r="U23" s="38">
        <f>[5]ごみ処理量内訳!H23</f>
        <v>0</v>
      </c>
      <c r="V23" s="38">
        <f>[5]ごみ処理量内訳!I23</f>
        <v>0</v>
      </c>
      <c r="W23" s="38">
        <f>[5]ごみ処理量内訳!J23</f>
        <v>0</v>
      </c>
      <c r="X23" s="38">
        <f>[5]ごみ処理量内訳!K23</f>
        <v>0</v>
      </c>
      <c r="Y23" s="38">
        <f>[5]ごみ処理量内訳!M23</f>
        <v>0</v>
      </c>
      <c r="Z23" s="38">
        <f>[5]資源化量内訳!Y23</f>
        <v>585</v>
      </c>
      <c r="AA23" s="38">
        <f t="shared" si="4"/>
        <v>13809</v>
      </c>
      <c r="AB23" s="40">
        <f t="shared" si="5"/>
        <v>100</v>
      </c>
      <c r="AC23" s="38">
        <f>[5]施設資源化量内訳!Y23</f>
        <v>989</v>
      </c>
      <c r="AD23" s="38">
        <f>[5]施設資源化量内訳!AT23</f>
        <v>63</v>
      </c>
      <c r="AE23" s="38">
        <f>[5]施設資源化量内訳!BO23</f>
        <v>0</v>
      </c>
      <c r="AF23" s="38">
        <f>[5]施設資源化量内訳!CJ23</f>
        <v>0</v>
      </c>
      <c r="AG23" s="38">
        <f>[5]施設資源化量内訳!DE23</f>
        <v>0</v>
      </c>
      <c r="AH23" s="38">
        <f>[5]施設資源化量内訳!DZ23</f>
        <v>0</v>
      </c>
      <c r="AI23" s="38">
        <f>[5]施設資源化量内訳!EU23</f>
        <v>385</v>
      </c>
      <c r="AJ23" s="38">
        <f t="shared" si="6"/>
        <v>1437</v>
      </c>
      <c r="AK23" s="40">
        <f t="shared" si="7"/>
        <v>16.273618411706209</v>
      </c>
      <c r="AL23" s="40">
        <f>IF((AA23+J23)&lt;&gt;0,([5]資源化量内訳!D23-[5]資源化量内訳!R23-[5]資源化量内訳!T23-[5]資源化量内訳!V23-[5]資源化量内訳!U23)/(AA23+J23)*100,"-")</f>
        <v>16.273618411706209</v>
      </c>
      <c r="AM23" s="38">
        <f>[5]ごみ処理量内訳!AA23</f>
        <v>0</v>
      </c>
      <c r="AN23" s="38">
        <f>[5]ごみ処理量内訳!AB23</f>
        <v>398</v>
      </c>
      <c r="AO23" s="38">
        <f>[5]ごみ処理量内訳!AC23</f>
        <v>51</v>
      </c>
      <c r="AP23" s="38">
        <f t="shared" si="8"/>
        <v>449</v>
      </c>
      <c r="AQ23" s="41" t="s">
        <v>48</v>
      </c>
      <c r="AR23" s="42"/>
    </row>
    <row r="24" spans="1:44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23439</v>
      </c>
      <c r="E24" s="38">
        <v>23439</v>
      </c>
      <c r="F24" s="38">
        <v>0</v>
      </c>
      <c r="G24" s="38">
        <v>137</v>
      </c>
      <c r="H24" s="38">
        <f>SUM([5]ごみ搬入量内訳!E24,+[5]ごみ搬入量内訳!AD24)</f>
        <v>5881</v>
      </c>
      <c r="I24" s="38">
        <f>[5]ごみ搬入量内訳!BC24</f>
        <v>827</v>
      </c>
      <c r="J24" s="38">
        <f>[5]資源化量内訳!BO24</f>
        <v>551</v>
      </c>
      <c r="K24" s="38">
        <f t="shared" si="1"/>
        <v>7259</v>
      </c>
      <c r="L24" s="39">
        <f t="shared" si="2"/>
        <v>848.48633614389314</v>
      </c>
      <c r="M24" s="38">
        <f>IF(D24&lt;&gt;0,([5]ごみ搬入量内訳!BR24+H30実績!J24)/H30実績!D24/365*1000000,"-")</f>
        <v>686.48026617620678</v>
      </c>
      <c r="N24" s="38">
        <f>IF(D24&lt;&gt;0,[5]ごみ搬入量内訳!CM24/H30実績!D24/365*1000000,"-")</f>
        <v>162.00606996768644</v>
      </c>
      <c r="O24" s="38">
        <f>[5]ごみ搬入量内訳!DH24</f>
        <v>0</v>
      </c>
      <c r="P24" s="38">
        <f>[5]ごみ処理量内訳!E24</f>
        <v>5635</v>
      </c>
      <c r="Q24" s="38">
        <f>[5]ごみ処理量内訳!N24</f>
        <v>77</v>
      </c>
      <c r="R24" s="38">
        <f t="shared" si="3"/>
        <v>996</v>
      </c>
      <c r="S24" s="38">
        <f>[5]ごみ処理量内訳!G24</f>
        <v>0</v>
      </c>
      <c r="T24" s="38">
        <f>[5]ごみ処理量内訳!L24</f>
        <v>996</v>
      </c>
      <c r="U24" s="38">
        <f>[5]ごみ処理量内訳!H24</f>
        <v>0</v>
      </c>
      <c r="V24" s="38">
        <f>[5]ごみ処理量内訳!I24</f>
        <v>0</v>
      </c>
      <c r="W24" s="38">
        <f>[5]ごみ処理量内訳!J24</f>
        <v>0</v>
      </c>
      <c r="X24" s="38">
        <f>[5]ごみ処理量内訳!K24</f>
        <v>0</v>
      </c>
      <c r="Y24" s="38">
        <f>[5]ごみ処理量内訳!M24</f>
        <v>0</v>
      </c>
      <c r="Z24" s="38">
        <f>[5]資源化量内訳!Y24</f>
        <v>0</v>
      </c>
      <c r="AA24" s="38">
        <f t="shared" si="4"/>
        <v>6708</v>
      </c>
      <c r="AB24" s="40">
        <f t="shared" si="5"/>
        <v>98.852116875372687</v>
      </c>
      <c r="AC24" s="38">
        <f>[5]施設資源化量内訳!Y24</f>
        <v>0</v>
      </c>
      <c r="AD24" s="38">
        <f>[5]施設資源化量内訳!AT24</f>
        <v>0</v>
      </c>
      <c r="AE24" s="38">
        <f>[5]施設資源化量内訳!BO24</f>
        <v>0</v>
      </c>
      <c r="AF24" s="38">
        <f>[5]施設資源化量内訳!CJ24</f>
        <v>0</v>
      </c>
      <c r="AG24" s="38">
        <f>[5]施設資源化量内訳!DE24</f>
        <v>0</v>
      </c>
      <c r="AH24" s="38">
        <f>[5]施設資源化量内訳!DZ24</f>
        <v>0</v>
      </c>
      <c r="AI24" s="38">
        <f>[5]施設資源化量内訳!EU24</f>
        <v>957</v>
      </c>
      <c r="AJ24" s="38">
        <f t="shared" si="6"/>
        <v>957</v>
      </c>
      <c r="AK24" s="40">
        <f t="shared" si="7"/>
        <v>20.774211323873811</v>
      </c>
      <c r="AL24" s="40">
        <f>IF((AA24+J24)&lt;&gt;0,([5]資源化量内訳!D24-[5]資源化量内訳!R24-[5]資源化量内訳!T24-[5]資源化量内訳!V24-[5]資源化量内訳!U24)/(AA24+J24)*100,"-")</f>
        <v>20.774211323873811</v>
      </c>
      <c r="AM24" s="38">
        <f>[5]ごみ処理量内訳!AA24</f>
        <v>77</v>
      </c>
      <c r="AN24" s="38">
        <f>[5]ごみ処理量内訳!AB24</f>
        <v>693</v>
      </c>
      <c r="AO24" s="38">
        <f>[5]ごみ処理量内訳!AC24</f>
        <v>0</v>
      </c>
      <c r="AP24" s="38">
        <f t="shared" si="8"/>
        <v>770</v>
      </c>
      <c r="AQ24" s="41" t="s">
        <v>48</v>
      </c>
      <c r="AR24" s="42"/>
    </row>
    <row r="25" spans="1:44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33262</v>
      </c>
      <c r="E25" s="38">
        <v>33262</v>
      </c>
      <c r="F25" s="38">
        <v>0</v>
      </c>
      <c r="G25" s="38">
        <v>619</v>
      </c>
      <c r="H25" s="38">
        <f>SUM([5]ごみ搬入量内訳!E25,+[5]ごみ搬入量内訳!AD25)</f>
        <v>9650</v>
      </c>
      <c r="I25" s="38">
        <f>[5]ごみ搬入量内訳!BC25</f>
        <v>178</v>
      </c>
      <c r="J25" s="38">
        <f>[5]資源化量内訳!BO25</f>
        <v>344</v>
      </c>
      <c r="K25" s="38">
        <f t="shared" si="1"/>
        <v>10172</v>
      </c>
      <c r="L25" s="39">
        <f t="shared" si="2"/>
        <v>837.84778878855536</v>
      </c>
      <c r="M25" s="38">
        <f>IF(D25&lt;&gt;0,([5]ごみ搬入量内訳!BR25+H30実績!J25)/H30実績!D25/365*1000000,"-")</f>
        <v>515.54161522095637</v>
      </c>
      <c r="N25" s="38">
        <f>IF(D25&lt;&gt;0,[5]ごみ搬入量内訳!CM25/H30実績!D25/365*1000000,"-")</f>
        <v>322.30617356759905</v>
      </c>
      <c r="O25" s="38">
        <f>[5]ごみ搬入量内訳!DH25</f>
        <v>887</v>
      </c>
      <c r="P25" s="38">
        <f>[5]ごみ処理量内訳!E25</f>
        <v>8384</v>
      </c>
      <c r="Q25" s="38">
        <f>[5]ごみ処理量内訳!N25</f>
        <v>0</v>
      </c>
      <c r="R25" s="38">
        <f t="shared" si="3"/>
        <v>791</v>
      </c>
      <c r="S25" s="38">
        <f>[5]ごみ処理量内訳!G25</f>
        <v>231</v>
      </c>
      <c r="T25" s="38">
        <f>[5]ごみ処理量内訳!L25</f>
        <v>490</v>
      </c>
      <c r="U25" s="38">
        <f>[5]ごみ処理量内訳!H25</f>
        <v>0</v>
      </c>
      <c r="V25" s="38">
        <f>[5]ごみ処理量内訳!I25</f>
        <v>0</v>
      </c>
      <c r="W25" s="38">
        <f>[5]ごみ処理量内訳!J25</f>
        <v>0</v>
      </c>
      <c r="X25" s="38">
        <f>[5]ごみ処理量内訳!K25</f>
        <v>70</v>
      </c>
      <c r="Y25" s="38">
        <f>[5]ごみ処理量内訳!M25</f>
        <v>0</v>
      </c>
      <c r="Z25" s="38">
        <f>[5]資源化量内訳!Y25</f>
        <v>653</v>
      </c>
      <c r="AA25" s="38">
        <f t="shared" si="4"/>
        <v>9828</v>
      </c>
      <c r="AB25" s="40">
        <f t="shared" si="5"/>
        <v>100</v>
      </c>
      <c r="AC25" s="38">
        <f>[5]施設資源化量内訳!Y25</f>
        <v>0</v>
      </c>
      <c r="AD25" s="38">
        <f>[5]施設資源化量内訳!AT25</f>
        <v>231</v>
      </c>
      <c r="AE25" s="38">
        <f>[5]施設資源化量内訳!BO25</f>
        <v>0</v>
      </c>
      <c r="AF25" s="38">
        <f>[5]施設資源化量内訳!CJ25</f>
        <v>0</v>
      </c>
      <c r="AG25" s="38">
        <f>[5]施設資源化量内訳!DE25</f>
        <v>0</v>
      </c>
      <c r="AH25" s="38">
        <f>[5]施設資源化量内訳!DZ25</f>
        <v>70</v>
      </c>
      <c r="AI25" s="38">
        <f>[5]施設資源化量内訳!EU25</f>
        <v>490</v>
      </c>
      <c r="AJ25" s="38">
        <f t="shared" si="6"/>
        <v>791</v>
      </c>
      <c r="AK25" s="40">
        <f t="shared" si="7"/>
        <v>17.577664176169876</v>
      </c>
      <c r="AL25" s="40">
        <f>IF((AA25+J25)&lt;&gt;0,([5]資源化量内訳!D25-[5]資源化量内訳!R25-[5]資源化量内訳!T25-[5]資源化量内訳!V25-[5]資源化量内訳!U25)/(AA25+J25)*100,"-")</f>
        <v>17.577664176169876</v>
      </c>
      <c r="AM25" s="38">
        <f>[5]ごみ処理量内訳!AA25</f>
        <v>0</v>
      </c>
      <c r="AN25" s="38">
        <f>[5]ごみ処理量内訳!AB25</f>
        <v>618</v>
      </c>
      <c r="AO25" s="38">
        <f>[5]ごみ処理量内訳!AC25</f>
        <v>0</v>
      </c>
      <c r="AP25" s="38">
        <f t="shared" si="8"/>
        <v>618</v>
      </c>
      <c r="AQ25" s="41" t="s">
        <v>48</v>
      </c>
      <c r="AR25" s="42"/>
    </row>
    <row r="26" spans="1:44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40097</v>
      </c>
      <c r="E26" s="38">
        <v>40097</v>
      </c>
      <c r="F26" s="38">
        <v>0</v>
      </c>
      <c r="G26" s="38">
        <v>444</v>
      </c>
      <c r="H26" s="38">
        <f>SUM([5]ごみ搬入量内訳!E26,+[5]ごみ搬入量内訳!AD26)</f>
        <v>8432</v>
      </c>
      <c r="I26" s="38">
        <f>[5]ごみ搬入量内訳!BC26</f>
        <v>3956</v>
      </c>
      <c r="J26" s="38">
        <f>[5]資源化量内訳!BO26</f>
        <v>0</v>
      </c>
      <c r="K26" s="38">
        <f t="shared" si="1"/>
        <v>12388</v>
      </c>
      <c r="L26" s="39">
        <f t="shared" si="2"/>
        <v>846.44053239387631</v>
      </c>
      <c r="M26" s="38">
        <f>IF(D26&lt;&gt;0,([5]ごみ搬入量内訳!BR26+H30実績!J26)/H30実績!D26/365*1000000,"-")</f>
        <v>604.69799093362974</v>
      </c>
      <c r="N26" s="38">
        <f>IF(D26&lt;&gt;0,[5]ごみ搬入量内訳!CM26/H30実績!D26/365*1000000,"-")</f>
        <v>241.74254146024657</v>
      </c>
      <c r="O26" s="38">
        <f>[5]ごみ搬入量内訳!DH26</f>
        <v>0</v>
      </c>
      <c r="P26" s="38">
        <f>[5]ごみ処理量内訳!E26</f>
        <v>9578</v>
      </c>
      <c r="Q26" s="38">
        <f>[5]ごみ処理量内訳!N26</f>
        <v>658</v>
      </c>
      <c r="R26" s="38">
        <f t="shared" si="3"/>
        <v>2016</v>
      </c>
      <c r="S26" s="38">
        <f>[5]ごみ処理量内訳!G26</f>
        <v>0</v>
      </c>
      <c r="T26" s="38">
        <f>[5]ごみ処理量内訳!L26</f>
        <v>1964</v>
      </c>
      <c r="U26" s="38">
        <f>[5]ごみ処理量内訳!H26</f>
        <v>52</v>
      </c>
      <c r="V26" s="38">
        <f>[5]ごみ処理量内訳!I26</f>
        <v>0</v>
      </c>
      <c r="W26" s="38">
        <f>[5]ごみ処理量内訳!J26</f>
        <v>0</v>
      </c>
      <c r="X26" s="38">
        <f>[5]ごみ処理量内訳!K26</f>
        <v>0</v>
      </c>
      <c r="Y26" s="38">
        <f>[5]ごみ処理量内訳!M26</f>
        <v>0</v>
      </c>
      <c r="Z26" s="38">
        <f>[5]資源化量内訳!Y26</f>
        <v>143</v>
      </c>
      <c r="AA26" s="38">
        <f t="shared" si="4"/>
        <v>12395</v>
      </c>
      <c r="AB26" s="40">
        <f t="shared" si="5"/>
        <v>94.691407825736178</v>
      </c>
      <c r="AC26" s="38">
        <f>[5]施設資源化量内訳!Y26</f>
        <v>316</v>
      </c>
      <c r="AD26" s="38">
        <f>[5]施設資源化量内訳!AT26</f>
        <v>0</v>
      </c>
      <c r="AE26" s="38">
        <f>[5]施設資源化量内訳!BO26</f>
        <v>52</v>
      </c>
      <c r="AF26" s="38">
        <f>[5]施設資源化量内訳!CJ26</f>
        <v>0</v>
      </c>
      <c r="AG26" s="38">
        <f>[5]施設資源化量内訳!DE26</f>
        <v>0</v>
      </c>
      <c r="AH26" s="38">
        <f>[5]施設資源化量内訳!DZ26</f>
        <v>0</v>
      </c>
      <c r="AI26" s="38">
        <f>[5]施設資源化量内訳!EU26</f>
        <v>1749</v>
      </c>
      <c r="AJ26" s="38">
        <f t="shared" si="6"/>
        <v>2117</v>
      </c>
      <c r="AK26" s="40">
        <f t="shared" si="7"/>
        <v>18.233158531665993</v>
      </c>
      <c r="AL26" s="40">
        <f>IF((AA26+J26)&lt;&gt;0,([5]資源化量内訳!D26-[5]資源化量内訳!R26-[5]資源化量内訳!T26-[5]資源化量内訳!V26-[5]資源化量内訳!U26)/(AA26+J26)*100,"-")</f>
        <v>18.233158531665993</v>
      </c>
      <c r="AM26" s="38">
        <f>[5]ごみ処理量内訳!AA26</f>
        <v>658</v>
      </c>
      <c r="AN26" s="38">
        <f>[5]ごみ処理量内訳!AB26</f>
        <v>654</v>
      </c>
      <c r="AO26" s="38">
        <f>[5]ごみ処理量内訳!AC26</f>
        <v>6</v>
      </c>
      <c r="AP26" s="38">
        <f t="shared" si="8"/>
        <v>1318</v>
      </c>
      <c r="AQ26" s="41" t="s">
        <v>48</v>
      </c>
      <c r="AR26" s="42"/>
    </row>
    <row r="27" spans="1:44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32684</v>
      </c>
      <c r="E27" s="38">
        <v>32684</v>
      </c>
      <c r="F27" s="38">
        <v>0</v>
      </c>
      <c r="G27" s="38">
        <v>428</v>
      </c>
      <c r="H27" s="38">
        <f>SUM([5]ごみ搬入量内訳!E27,+[5]ごみ搬入量内訳!AD27)</f>
        <v>7260</v>
      </c>
      <c r="I27" s="38">
        <f>[5]ごみ搬入量内訳!BC27</f>
        <v>2698</v>
      </c>
      <c r="J27" s="38">
        <f>[5]資源化量内訳!BO27</f>
        <v>797</v>
      </c>
      <c r="K27" s="38">
        <f t="shared" si="1"/>
        <v>10755</v>
      </c>
      <c r="L27" s="39">
        <f t="shared" si="2"/>
        <v>901.53449469641214</v>
      </c>
      <c r="M27" s="38">
        <f>IF(D27&lt;&gt;0,([5]ごみ搬入量内訳!BR27+H30実績!J27)/H30実績!D27/365*1000000,"-")</f>
        <v>549.97376287337613</v>
      </c>
      <c r="N27" s="38">
        <f>IF(D27&lt;&gt;0,[5]ごみ搬入量内訳!CM27/H30実績!D27/365*1000000,"-")</f>
        <v>351.56073182303606</v>
      </c>
      <c r="O27" s="38">
        <f>[5]ごみ搬入量内訳!DH27</f>
        <v>0</v>
      </c>
      <c r="P27" s="38">
        <f>[5]ごみ処理量内訳!E27</f>
        <v>8880</v>
      </c>
      <c r="Q27" s="38">
        <f>[5]ごみ処理量内訳!N27</f>
        <v>0</v>
      </c>
      <c r="R27" s="38">
        <f t="shared" si="3"/>
        <v>964</v>
      </c>
      <c r="S27" s="38">
        <f>[5]ごみ処理量内訳!G27</f>
        <v>205</v>
      </c>
      <c r="T27" s="38">
        <f>[5]ごみ処理量内訳!L27</f>
        <v>504</v>
      </c>
      <c r="U27" s="38">
        <f>[5]ごみ処理量内訳!H27</f>
        <v>0</v>
      </c>
      <c r="V27" s="38">
        <f>[5]ごみ処理量内訳!I27</f>
        <v>0</v>
      </c>
      <c r="W27" s="38">
        <f>[5]ごみ処理量内訳!J27</f>
        <v>0</v>
      </c>
      <c r="X27" s="38">
        <f>[5]ごみ処理量内訳!K27</f>
        <v>0</v>
      </c>
      <c r="Y27" s="38">
        <f>[5]ごみ処理量内訳!M27</f>
        <v>255</v>
      </c>
      <c r="Z27" s="38">
        <f>[5]資源化量内訳!Y27</f>
        <v>114</v>
      </c>
      <c r="AA27" s="38">
        <f t="shared" si="4"/>
        <v>9958</v>
      </c>
      <c r="AB27" s="40">
        <f t="shared" si="5"/>
        <v>100</v>
      </c>
      <c r="AC27" s="38">
        <f>[5]施設資源化量内訳!Y27</f>
        <v>39</v>
      </c>
      <c r="AD27" s="38">
        <f>[5]施設資源化量内訳!AT27</f>
        <v>0</v>
      </c>
      <c r="AE27" s="38">
        <f>[5]施設資源化量内訳!BO27</f>
        <v>0</v>
      </c>
      <c r="AF27" s="38">
        <f>[5]施設資源化量内訳!CJ27</f>
        <v>0</v>
      </c>
      <c r="AG27" s="38">
        <f>[5]施設資源化量内訳!DE27</f>
        <v>0</v>
      </c>
      <c r="AH27" s="38">
        <f>[5]施設資源化量内訳!DZ27</f>
        <v>0</v>
      </c>
      <c r="AI27" s="38">
        <f>[5]施設資源化量内訳!EU27</f>
        <v>467</v>
      </c>
      <c r="AJ27" s="38">
        <f t="shared" si="6"/>
        <v>506</v>
      </c>
      <c r="AK27" s="40">
        <f t="shared" si="7"/>
        <v>13.175267317526732</v>
      </c>
      <c r="AL27" s="40">
        <f>IF((AA27+J27)&lt;&gt;0,([5]資源化量内訳!D27-[5]資源化量内訳!R27-[5]資源化量内訳!T27-[5]資源化量内訳!V27-[5]資源化量内訳!U27)/(AA27+J27)*100,"-")</f>
        <v>13.175267317526732</v>
      </c>
      <c r="AM27" s="38">
        <f>[5]ごみ処理量内訳!AA27</f>
        <v>0</v>
      </c>
      <c r="AN27" s="38">
        <f>[5]ごみ処理量内訳!AB27</f>
        <v>1033</v>
      </c>
      <c r="AO27" s="38">
        <f>[5]ごみ処理量内訳!AC27</f>
        <v>255</v>
      </c>
      <c r="AP27" s="38">
        <f t="shared" si="8"/>
        <v>1288</v>
      </c>
      <c r="AQ27" s="41" t="s">
        <v>48</v>
      </c>
      <c r="AR27" s="42"/>
    </row>
    <row r="28" spans="1:44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33462</v>
      </c>
      <c r="E28" s="38">
        <v>33462</v>
      </c>
      <c r="F28" s="38">
        <v>0</v>
      </c>
      <c r="G28" s="38">
        <v>658</v>
      </c>
      <c r="H28" s="38">
        <f>SUM([5]ごみ搬入量内訳!E28,+[5]ごみ搬入量内訳!AD28)</f>
        <v>7556</v>
      </c>
      <c r="I28" s="38">
        <f>[5]ごみ搬入量内訳!BC28</f>
        <v>866</v>
      </c>
      <c r="J28" s="38">
        <f>[5]資源化量内訳!BO28</f>
        <v>834</v>
      </c>
      <c r="K28" s="38">
        <f t="shared" si="1"/>
        <v>9256</v>
      </c>
      <c r="L28" s="39">
        <f t="shared" si="2"/>
        <v>757.84185373226467</v>
      </c>
      <c r="M28" s="38">
        <f>IF(D28&lt;&gt;0,([5]ごみ搬入量内訳!BR28+H30実績!J28)/H30実績!D28/365*1000000,"-")</f>
        <v>593.68099410249044</v>
      </c>
      <c r="N28" s="38">
        <f>IF(D28&lt;&gt;0,[5]ごみ搬入量内訳!CM28/H30実績!D28/365*1000000,"-")</f>
        <v>164.16085962977428</v>
      </c>
      <c r="O28" s="38">
        <f>[5]ごみ搬入量内訳!DH28</f>
        <v>0</v>
      </c>
      <c r="P28" s="38">
        <f>[5]ごみ処理量内訳!E28</f>
        <v>6662</v>
      </c>
      <c r="Q28" s="38">
        <f>[5]ごみ処理量内訳!N28</f>
        <v>398</v>
      </c>
      <c r="R28" s="38">
        <f t="shared" si="3"/>
        <v>1351</v>
      </c>
      <c r="S28" s="38">
        <f>[5]ごみ処理量内訳!G28</f>
        <v>624</v>
      </c>
      <c r="T28" s="38">
        <f>[5]ごみ処理量内訳!L28</f>
        <v>727</v>
      </c>
      <c r="U28" s="38">
        <f>[5]ごみ処理量内訳!H28</f>
        <v>0</v>
      </c>
      <c r="V28" s="38">
        <f>[5]ごみ処理量内訳!I28</f>
        <v>0</v>
      </c>
      <c r="W28" s="38">
        <f>[5]ごみ処理量内訳!J28</f>
        <v>0</v>
      </c>
      <c r="X28" s="38">
        <f>[5]ごみ処理量内訳!K28</f>
        <v>0</v>
      </c>
      <c r="Y28" s="38">
        <f>[5]ごみ処理量内訳!M28</f>
        <v>0</v>
      </c>
      <c r="Z28" s="38">
        <f>[5]資源化量内訳!Y28</f>
        <v>0</v>
      </c>
      <c r="AA28" s="38">
        <f t="shared" si="4"/>
        <v>8411</v>
      </c>
      <c r="AB28" s="40">
        <f t="shared" si="5"/>
        <v>95.268101295922008</v>
      </c>
      <c r="AC28" s="38">
        <f>[5]施設資源化量内訳!Y28</f>
        <v>69</v>
      </c>
      <c r="AD28" s="38">
        <f>[5]施設資源化量内訳!AT28</f>
        <v>147</v>
      </c>
      <c r="AE28" s="38">
        <f>[5]施設資源化量内訳!BO28</f>
        <v>0</v>
      </c>
      <c r="AF28" s="38">
        <f>[5]施設資源化量内訳!CJ28</f>
        <v>0</v>
      </c>
      <c r="AG28" s="38">
        <f>[5]施設資源化量内訳!DE28</f>
        <v>0</v>
      </c>
      <c r="AH28" s="38">
        <f>[5]施設資源化量内訳!DZ28</f>
        <v>0</v>
      </c>
      <c r="AI28" s="38">
        <f>[5]施設資源化量内訳!EU28</f>
        <v>727</v>
      </c>
      <c r="AJ28" s="38">
        <f t="shared" si="6"/>
        <v>943</v>
      </c>
      <c r="AK28" s="40">
        <f t="shared" si="7"/>
        <v>19.22120064899946</v>
      </c>
      <c r="AL28" s="40">
        <f>IF((AA28+J28)&lt;&gt;0,([5]資源化量内訳!D28-[5]資源化量内訳!R28-[5]資源化量内訳!T28-[5]資源化量内訳!V28-[5]資源化量内訳!U28)/(AA28+J28)*100,"-")</f>
        <v>19.22120064899946</v>
      </c>
      <c r="AM28" s="38">
        <f>[5]ごみ処理量内訳!AA28</f>
        <v>398</v>
      </c>
      <c r="AN28" s="38">
        <f>[5]ごみ処理量内訳!AB28</f>
        <v>314</v>
      </c>
      <c r="AO28" s="38">
        <f>[5]ごみ処理量内訳!AC28</f>
        <v>44</v>
      </c>
      <c r="AP28" s="38">
        <f t="shared" si="8"/>
        <v>756</v>
      </c>
      <c r="AQ28" s="41" t="s">
        <v>48</v>
      </c>
      <c r="AR28" s="42"/>
    </row>
    <row r="29" spans="1:44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25330</v>
      </c>
      <c r="E29" s="38">
        <v>25330</v>
      </c>
      <c r="F29" s="38">
        <v>0</v>
      </c>
      <c r="G29" s="38">
        <v>559</v>
      </c>
      <c r="H29" s="38">
        <f>SUM([5]ごみ搬入量内訳!E29,+[5]ごみ搬入量内訳!AD29)</f>
        <v>8959</v>
      </c>
      <c r="I29" s="38">
        <f>[5]ごみ搬入量内訳!BC29</f>
        <v>109</v>
      </c>
      <c r="J29" s="38">
        <f>[5]資源化量内訳!BO29</f>
        <v>0</v>
      </c>
      <c r="K29" s="38">
        <f t="shared" si="1"/>
        <v>9068</v>
      </c>
      <c r="L29" s="39">
        <f t="shared" si="2"/>
        <v>980.80677522456995</v>
      </c>
      <c r="M29" s="38">
        <f>IF(D29&lt;&gt;0,([5]ごみ搬入量内訳!BR29+H30実績!J29)/H30実績!D29/365*1000000,"-")</f>
        <v>543.0779464493346</v>
      </c>
      <c r="N29" s="38">
        <f>IF(D29&lt;&gt;0,[5]ごみ搬入量内訳!CM29/H30実績!D29/365*1000000,"-")</f>
        <v>437.72882877523534</v>
      </c>
      <c r="O29" s="38">
        <f>[5]ごみ搬入量内訳!DH29</f>
        <v>0</v>
      </c>
      <c r="P29" s="38">
        <f>[5]ごみ処理量内訳!E29</f>
        <v>8094</v>
      </c>
      <c r="Q29" s="38">
        <f>[5]ごみ処理量内訳!N29</f>
        <v>0</v>
      </c>
      <c r="R29" s="38">
        <f t="shared" si="3"/>
        <v>974</v>
      </c>
      <c r="S29" s="38">
        <f>[5]ごみ処理量内訳!G29</f>
        <v>0</v>
      </c>
      <c r="T29" s="38">
        <f>[5]ごみ処理量内訳!L29</f>
        <v>914</v>
      </c>
      <c r="U29" s="38">
        <f>[5]ごみ処理量内訳!H29</f>
        <v>0</v>
      </c>
      <c r="V29" s="38">
        <f>[5]ごみ処理量内訳!I29</f>
        <v>0</v>
      </c>
      <c r="W29" s="38">
        <f>[5]ごみ処理量内訳!J29</f>
        <v>0</v>
      </c>
      <c r="X29" s="38">
        <f>[5]ごみ処理量内訳!K29</f>
        <v>0</v>
      </c>
      <c r="Y29" s="38">
        <f>[5]ごみ処理量内訳!M29</f>
        <v>60</v>
      </c>
      <c r="Z29" s="38">
        <f>[5]資源化量内訳!Y29</f>
        <v>0</v>
      </c>
      <c r="AA29" s="38">
        <f t="shared" si="4"/>
        <v>9068</v>
      </c>
      <c r="AB29" s="40">
        <f t="shared" si="5"/>
        <v>100</v>
      </c>
      <c r="AC29" s="38">
        <f>[5]施設資源化量内訳!Y29</f>
        <v>1215</v>
      </c>
      <c r="AD29" s="38">
        <f>[5]施設資源化量内訳!AT29</f>
        <v>0</v>
      </c>
      <c r="AE29" s="38">
        <f>[5]施設資源化量内訳!BO29</f>
        <v>0</v>
      </c>
      <c r="AF29" s="38">
        <f>[5]施設資源化量内訳!CJ29</f>
        <v>0</v>
      </c>
      <c r="AG29" s="38">
        <f>[5]施設資源化量内訳!DE29</f>
        <v>0</v>
      </c>
      <c r="AH29" s="38">
        <f>[5]施設資源化量内訳!DZ29</f>
        <v>0</v>
      </c>
      <c r="AI29" s="38">
        <f>[5]施設資源化量内訳!EU29</f>
        <v>914</v>
      </c>
      <c r="AJ29" s="38">
        <f t="shared" si="6"/>
        <v>2129</v>
      </c>
      <c r="AK29" s="40">
        <f t="shared" si="7"/>
        <v>23.478164975738864</v>
      </c>
      <c r="AL29" s="40">
        <f>IF((AA29+J29)&lt;&gt;0,([5]資源化量内訳!D29-[5]資源化量内訳!R29-[5]資源化量内訳!T29-[5]資源化量内訳!V29-[5]資源化量内訳!U29)/(AA29+J29)*100,"-")</f>
        <v>23.478164975738864</v>
      </c>
      <c r="AM29" s="38">
        <f>[5]ごみ処理量内訳!AA29</f>
        <v>0</v>
      </c>
      <c r="AN29" s="38">
        <f>[5]ごみ処理量内訳!AB29</f>
        <v>234</v>
      </c>
      <c r="AO29" s="38">
        <f>[5]ごみ処理量内訳!AC29</f>
        <v>60</v>
      </c>
      <c r="AP29" s="38">
        <f t="shared" si="8"/>
        <v>294</v>
      </c>
      <c r="AQ29" s="41" t="s">
        <v>48</v>
      </c>
      <c r="AR29" s="42"/>
    </row>
    <row r="30" spans="1:44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22560</v>
      </c>
      <c r="E30" s="38">
        <v>22560</v>
      </c>
      <c r="F30" s="38">
        <v>0</v>
      </c>
      <c r="G30" s="38">
        <v>318</v>
      </c>
      <c r="H30" s="38">
        <f>SUM([5]ごみ搬入量内訳!E30,+[5]ごみ搬入量内訳!AD30)</f>
        <v>7225</v>
      </c>
      <c r="I30" s="38">
        <f>[5]ごみ搬入量内訳!BC30</f>
        <v>1052</v>
      </c>
      <c r="J30" s="38">
        <f>[5]資源化量内訳!BO30</f>
        <v>317</v>
      </c>
      <c r="K30" s="38">
        <f t="shared" si="1"/>
        <v>8594</v>
      </c>
      <c r="L30" s="39">
        <f t="shared" si="2"/>
        <v>1043.6704556494706</v>
      </c>
      <c r="M30" s="38">
        <f>IF(D30&lt;&gt;0,([5]ごみ搬入量内訳!BR30+H30実績!J30)/H30実績!D30/365*1000000,"-")</f>
        <v>711.16292626056543</v>
      </c>
      <c r="N30" s="38">
        <f>IF(D30&lt;&gt;0,[5]ごみ搬入量内訳!CM30/H30実績!D30/365*1000000,"-")</f>
        <v>332.50752938890508</v>
      </c>
      <c r="O30" s="38">
        <f>[5]ごみ搬入量内訳!DH30</f>
        <v>0</v>
      </c>
      <c r="P30" s="38">
        <f>[5]ごみ処理量内訳!E30</f>
        <v>6843</v>
      </c>
      <c r="Q30" s="38">
        <f>[5]ごみ処理量内訳!N30</f>
        <v>0</v>
      </c>
      <c r="R30" s="38">
        <f t="shared" si="3"/>
        <v>652</v>
      </c>
      <c r="S30" s="38">
        <f>[5]ごみ処理量内訳!G30</f>
        <v>0</v>
      </c>
      <c r="T30" s="38">
        <f>[5]ごみ処理量内訳!L30</f>
        <v>534</v>
      </c>
      <c r="U30" s="38">
        <f>[5]ごみ処理量内訳!H30</f>
        <v>0</v>
      </c>
      <c r="V30" s="38">
        <f>[5]ごみ処理量内訳!I30</f>
        <v>0</v>
      </c>
      <c r="W30" s="38">
        <f>[5]ごみ処理量内訳!J30</f>
        <v>0</v>
      </c>
      <c r="X30" s="38">
        <f>[5]ごみ処理量内訳!K30</f>
        <v>0</v>
      </c>
      <c r="Y30" s="38">
        <f>[5]ごみ処理量内訳!M30</f>
        <v>118</v>
      </c>
      <c r="Z30" s="38">
        <f>[5]資源化量内訳!Y30</f>
        <v>881</v>
      </c>
      <c r="AA30" s="38">
        <f t="shared" si="4"/>
        <v>8376</v>
      </c>
      <c r="AB30" s="40">
        <f t="shared" si="5"/>
        <v>100</v>
      </c>
      <c r="AC30" s="38">
        <f>[5]施設資源化量内訳!Y30</f>
        <v>1010</v>
      </c>
      <c r="AD30" s="38">
        <f>[5]施設資源化量内訳!AT30</f>
        <v>0</v>
      </c>
      <c r="AE30" s="38">
        <f>[5]施設資源化量内訳!BO30</f>
        <v>0</v>
      </c>
      <c r="AF30" s="38">
        <f>[5]施設資源化量内訳!CJ30</f>
        <v>0</v>
      </c>
      <c r="AG30" s="38">
        <f>[5]施設資源化量内訳!DE30</f>
        <v>0</v>
      </c>
      <c r="AH30" s="38">
        <f>[5]施設資源化量内訳!DZ30</f>
        <v>0</v>
      </c>
      <c r="AI30" s="38">
        <f>[5]施設資源化量内訳!EU30</f>
        <v>514</v>
      </c>
      <c r="AJ30" s="38">
        <f t="shared" si="6"/>
        <v>1524</v>
      </c>
      <c r="AK30" s="40">
        <f t="shared" si="7"/>
        <v>31.312550327849991</v>
      </c>
      <c r="AL30" s="40">
        <f>IF((AA30+J30)&lt;&gt;0,([5]資源化量内訳!D30-[5]資源化量内訳!R30-[5]資源化量内訳!T30-[5]資源化量内訳!V30-[5]資源化量内訳!U30)/(AA30+J30)*100,"-")</f>
        <v>31.312550327849991</v>
      </c>
      <c r="AM30" s="38">
        <f>[5]ごみ処理量内訳!AA30</f>
        <v>0</v>
      </c>
      <c r="AN30" s="38">
        <f>[5]ごみ処理量内訳!AB30</f>
        <v>187</v>
      </c>
      <c r="AO30" s="38">
        <f>[5]ごみ処理量内訳!AC30</f>
        <v>118</v>
      </c>
      <c r="AP30" s="38">
        <f t="shared" si="8"/>
        <v>305</v>
      </c>
      <c r="AQ30" s="41" t="s">
        <v>48</v>
      </c>
      <c r="AR30" s="42"/>
    </row>
    <row r="31" spans="1:44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27552</v>
      </c>
      <c r="E31" s="38">
        <v>27552</v>
      </c>
      <c r="F31" s="38">
        <v>0</v>
      </c>
      <c r="G31" s="38">
        <v>548</v>
      </c>
      <c r="H31" s="38">
        <f>SUM([5]ごみ搬入量内訳!E31,+[5]ごみ搬入量内訳!AD31)</f>
        <v>7217</v>
      </c>
      <c r="I31" s="38">
        <f>[5]ごみ搬入量内訳!BC31</f>
        <v>1337</v>
      </c>
      <c r="J31" s="38">
        <f>[5]資源化量内訳!BO31</f>
        <v>791</v>
      </c>
      <c r="K31" s="38">
        <f t="shared" si="1"/>
        <v>9345</v>
      </c>
      <c r="L31" s="39">
        <f t="shared" si="2"/>
        <v>929.2515870364183</v>
      </c>
      <c r="M31" s="38">
        <f>IF(D31&lt;&gt;0,([5]ごみ搬入量内訳!BR31+H30実績!J31)/H30実績!D31/365*1000000,"-")</f>
        <v>697.65961847485414</v>
      </c>
      <c r="N31" s="38">
        <f>IF(D31&lt;&gt;0,[5]ごみ搬入量内訳!CM31/H30実績!D31/365*1000000,"-")</f>
        <v>231.5919685615643</v>
      </c>
      <c r="O31" s="38">
        <f>[5]ごみ搬入量内訳!DH31</f>
        <v>0</v>
      </c>
      <c r="P31" s="38">
        <f>[5]ごみ処理量内訳!E31</f>
        <v>6485</v>
      </c>
      <c r="Q31" s="38">
        <f>[5]ごみ処理量内訳!N31</f>
        <v>828</v>
      </c>
      <c r="R31" s="38">
        <f t="shared" si="3"/>
        <v>903</v>
      </c>
      <c r="S31" s="38">
        <f>[5]ごみ処理量内訳!G31</f>
        <v>857</v>
      </c>
      <c r="T31" s="38">
        <f>[5]ごみ処理量内訳!L31</f>
        <v>46</v>
      </c>
      <c r="U31" s="38">
        <f>[5]ごみ処理量内訳!H31</f>
        <v>0</v>
      </c>
      <c r="V31" s="38">
        <f>[5]ごみ処理量内訳!I31</f>
        <v>0</v>
      </c>
      <c r="W31" s="38">
        <f>[5]ごみ処理量内訳!J31</f>
        <v>0</v>
      </c>
      <c r="X31" s="38">
        <f>[5]ごみ処理量内訳!K31</f>
        <v>0</v>
      </c>
      <c r="Y31" s="38">
        <f>[5]ごみ処理量内訳!M31</f>
        <v>0</v>
      </c>
      <c r="Z31" s="38">
        <f>[5]資源化量内訳!Y31</f>
        <v>337</v>
      </c>
      <c r="AA31" s="38">
        <f t="shared" si="4"/>
        <v>8553</v>
      </c>
      <c r="AB31" s="40">
        <f t="shared" si="5"/>
        <v>90.319186250438449</v>
      </c>
      <c r="AC31" s="38">
        <f>[5]施設資源化量内訳!Y31</f>
        <v>78</v>
      </c>
      <c r="AD31" s="38">
        <f>[5]施設資源化量内訳!AT31</f>
        <v>186</v>
      </c>
      <c r="AE31" s="38">
        <f>[5]施設資源化量内訳!BO31</f>
        <v>0</v>
      </c>
      <c r="AF31" s="38">
        <f>[5]施設資源化量内訳!CJ31</f>
        <v>0</v>
      </c>
      <c r="AG31" s="38">
        <f>[5]施設資源化量内訳!DE31</f>
        <v>0</v>
      </c>
      <c r="AH31" s="38">
        <f>[5]施設資源化量内訳!DZ31</f>
        <v>0</v>
      </c>
      <c r="AI31" s="38">
        <f>[5]施設資源化量内訳!EU31</f>
        <v>46</v>
      </c>
      <c r="AJ31" s="38">
        <f t="shared" si="6"/>
        <v>310</v>
      </c>
      <c r="AK31" s="40">
        <f t="shared" si="7"/>
        <v>15.389554794520549</v>
      </c>
      <c r="AL31" s="40">
        <f>IF((AA31+J31)&lt;&gt;0,([5]資源化量内訳!D31-[5]資源化量内訳!R31-[5]資源化量内訳!T31-[5]資源化量内訳!V31-[5]資源化量内訳!U31)/(AA31+J31)*100,"-")</f>
        <v>15.389554794520549</v>
      </c>
      <c r="AM31" s="38">
        <f>[5]ごみ処理量内訳!AA31</f>
        <v>828</v>
      </c>
      <c r="AN31" s="38">
        <f>[5]ごみ処理量内訳!AB31</f>
        <v>560</v>
      </c>
      <c r="AO31" s="38">
        <f>[5]ごみ処理量内訳!AC31</f>
        <v>57</v>
      </c>
      <c r="AP31" s="38">
        <f t="shared" si="8"/>
        <v>1445</v>
      </c>
      <c r="AQ31" s="41" t="s">
        <v>48</v>
      </c>
      <c r="AR31" s="42"/>
    </row>
    <row r="32" spans="1:44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27457</v>
      </c>
      <c r="E32" s="38">
        <v>27457</v>
      </c>
      <c r="F32" s="38">
        <v>0</v>
      </c>
      <c r="G32" s="38">
        <v>811</v>
      </c>
      <c r="H32" s="38">
        <f>SUM([5]ごみ搬入量内訳!E32,+[5]ごみ搬入量内訳!AD32)</f>
        <v>4890</v>
      </c>
      <c r="I32" s="38">
        <f>[5]ごみ搬入量内訳!BC32</f>
        <v>3366</v>
      </c>
      <c r="J32" s="38">
        <f>[5]資源化量内訳!BO32</f>
        <v>522</v>
      </c>
      <c r="K32" s="38">
        <f t="shared" si="1"/>
        <v>8778</v>
      </c>
      <c r="L32" s="39">
        <f t="shared" si="2"/>
        <v>875.89012158987327</v>
      </c>
      <c r="M32" s="38">
        <f>IF(D32&lt;&gt;0,([5]ごみ搬入量内訳!BR32+H30実績!J32)/H30実績!D32/365*1000000,"-")</f>
        <v>868.80556945580156</v>
      </c>
      <c r="N32" s="38">
        <f>IF(D32&lt;&gt;0,[5]ごみ搬入量内訳!CM32/H30実績!D32/365*1000000,"-")</f>
        <v>7.0845521340716573</v>
      </c>
      <c r="O32" s="38">
        <f>[5]ごみ搬入量内訳!DH32</f>
        <v>0</v>
      </c>
      <c r="P32" s="38">
        <f>[5]ごみ処理量内訳!E32</f>
        <v>6938</v>
      </c>
      <c r="Q32" s="38">
        <f>[5]ごみ処理量内訳!N32</f>
        <v>23</v>
      </c>
      <c r="R32" s="38">
        <f t="shared" si="3"/>
        <v>1047</v>
      </c>
      <c r="S32" s="38">
        <f>[5]ごみ処理量内訳!G32</f>
        <v>633</v>
      </c>
      <c r="T32" s="38">
        <f>[5]ごみ処理量内訳!L32</f>
        <v>386</v>
      </c>
      <c r="U32" s="38">
        <f>[5]ごみ処理量内訳!H32</f>
        <v>28</v>
      </c>
      <c r="V32" s="38">
        <f>[5]ごみ処理量内訳!I32</f>
        <v>0</v>
      </c>
      <c r="W32" s="38">
        <f>[5]ごみ処理量内訳!J32</f>
        <v>0</v>
      </c>
      <c r="X32" s="38">
        <f>[5]ごみ処理量内訳!K32</f>
        <v>0</v>
      </c>
      <c r="Y32" s="38">
        <f>[5]ごみ処理量内訳!M32</f>
        <v>0</v>
      </c>
      <c r="Z32" s="38">
        <f>[5]資源化量内訳!Y32</f>
        <v>194</v>
      </c>
      <c r="AA32" s="38">
        <f t="shared" si="4"/>
        <v>8202</v>
      </c>
      <c r="AB32" s="40">
        <f t="shared" si="5"/>
        <v>99.71958059009998</v>
      </c>
      <c r="AC32" s="38">
        <f>[5]施設資源化量内訳!Y32</f>
        <v>0</v>
      </c>
      <c r="AD32" s="38">
        <f>[5]施設資源化量内訳!AT32</f>
        <v>161</v>
      </c>
      <c r="AE32" s="38">
        <f>[5]施設資源化量内訳!BO32</f>
        <v>28</v>
      </c>
      <c r="AF32" s="38">
        <f>[5]施設資源化量内訳!CJ32</f>
        <v>0</v>
      </c>
      <c r="AG32" s="38">
        <f>[5]施設資源化量内訳!DE32</f>
        <v>0</v>
      </c>
      <c r="AH32" s="38">
        <f>[5]施設資源化量内訳!DZ32</f>
        <v>0</v>
      </c>
      <c r="AI32" s="38">
        <f>[5]施設資源化量内訳!EU32</f>
        <v>367</v>
      </c>
      <c r="AJ32" s="38">
        <f t="shared" si="6"/>
        <v>556</v>
      </c>
      <c r="AK32" s="40">
        <f t="shared" si="7"/>
        <v>14.580467675378268</v>
      </c>
      <c r="AL32" s="40">
        <f>IF((AA32+J32)&lt;&gt;0,([5]資源化量内訳!D32-[5]資源化量内訳!R32-[5]資源化量内訳!T32-[5]資源化量内訳!V32-[5]資源化量内訳!U32)/(AA32+J32)*100,"-")</f>
        <v>14.580467675378268</v>
      </c>
      <c r="AM32" s="38">
        <f>[5]ごみ処理量内訳!AA32</f>
        <v>23</v>
      </c>
      <c r="AN32" s="38">
        <f>[5]ごみ処理量内訳!AB32</f>
        <v>762</v>
      </c>
      <c r="AO32" s="38">
        <f>[5]ごみ処理量内訳!AC32</f>
        <v>48</v>
      </c>
      <c r="AP32" s="38">
        <f t="shared" si="8"/>
        <v>833</v>
      </c>
      <c r="AQ32" s="41" t="s">
        <v>48</v>
      </c>
      <c r="AR32" s="42"/>
    </row>
    <row r="33" spans="1:44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6911</v>
      </c>
      <c r="E33" s="38">
        <v>6911</v>
      </c>
      <c r="F33" s="38">
        <v>0</v>
      </c>
      <c r="G33" s="38">
        <v>129</v>
      </c>
      <c r="H33" s="38">
        <f>SUM([5]ごみ搬入量内訳!E33,+[5]ごみ搬入量内訳!AD33)</f>
        <v>1954</v>
      </c>
      <c r="I33" s="38">
        <f>[5]ごみ搬入量内訳!BC33</f>
        <v>46</v>
      </c>
      <c r="J33" s="38">
        <f>[5]資源化量内訳!BO33</f>
        <v>115</v>
      </c>
      <c r="K33" s="38">
        <f t="shared" si="1"/>
        <v>2115</v>
      </c>
      <c r="L33" s="39">
        <f t="shared" si="2"/>
        <v>838.44892894591305</v>
      </c>
      <c r="M33" s="38">
        <f>IF(D33&lt;&gt;0,([5]ごみ搬入量内訳!BR33+H30実績!J33)/H30実績!D33/365*1000000,"-")</f>
        <v>623.98043222736032</v>
      </c>
      <c r="N33" s="38">
        <f>IF(D33&lt;&gt;0,[5]ごみ搬入量内訳!CM33/H30実績!D33/365*1000000,"-")</f>
        <v>214.4684967185527</v>
      </c>
      <c r="O33" s="38">
        <f>[5]ごみ搬入量内訳!DH33</f>
        <v>0</v>
      </c>
      <c r="P33" s="38">
        <f>[5]ごみ処理量内訳!E33</f>
        <v>1508</v>
      </c>
      <c r="Q33" s="38">
        <f>[5]ごみ処理量内訳!N33</f>
        <v>0</v>
      </c>
      <c r="R33" s="38">
        <f t="shared" si="3"/>
        <v>211</v>
      </c>
      <c r="S33" s="38">
        <f>[5]ごみ処理量内訳!G33</f>
        <v>211</v>
      </c>
      <c r="T33" s="38">
        <f>[5]ごみ処理量内訳!L33</f>
        <v>0</v>
      </c>
      <c r="U33" s="38">
        <f>[5]ごみ処理量内訳!H33</f>
        <v>0</v>
      </c>
      <c r="V33" s="38">
        <f>[5]ごみ処理量内訳!I33</f>
        <v>0</v>
      </c>
      <c r="W33" s="38">
        <f>[5]ごみ処理量内訳!J33</f>
        <v>0</v>
      </c>
      <c r="X33" s="38">
        <f>[5]ごみ処理量内訳!K33</f>
        <v>0</v>
      </c>
      <c r="Y33" s="38">
        <f>[5]ごみ処理量内訳!M33</f>
        <v>0</v>
      </c>
      <c r="Z33" s="38">
        <f>[5]資源化量内訳!Y33</f>
        <v>256</v>
      </c>
      <c r="AA33" s="38">
        <f t="shared" si="4"/>
        <v>1975</v>
      </c>
      <c r="AB33" s="40">
        <f t="shared" si="5"/>
        <v>100</v>
      </c>
      <c r="AC33" s="38">
        <f>[5]施設資源化量内訳!Y33</f>
        <v>17</v>
      </c>
      <c r="AD33" s="38">
        <f>[5]施設資源化量内訳!AT33</f>
        <v>50</v>
      </c>
      <c r="AE33" s="38">
        <f>[5]施設資源化量内訳!BO33</f>
        <v>0</v>
      </c>
      <c r="AF33" s="38">
        <f>[5]施設資源化量内訳!CJ33</f>
        <v>0</v>
      </c>
      <c r="AG33" s="38">
        <f>[5]施設資源化量内訳!DE33</f>
        <v>0</v>
      </c>
      <c r="AH33" s="38">
        <f>[5]施設資源化量内訳!DZ33</f>
        <v>0</v>
      </c>
      <c r="AI33" s="38">
        <f>[5]施設資源化量内訳!EU33</f>
        <v>0</v>
      </c>
      <c r="AJ33" s="38">
        <f t="shared" si="6"/>
        <v>67</v>
      </c>
      <c r="AK33" s="40">
        <f t="shared" si="7"/>
        <v>20.956937799043061</v>
      </c>
      <c r="AL33" s="40">
        <f>IF((AA33+J33)&lt;&gt;0,([5]資源化量内訳!D33-[5]資源化量内訳!R33-[5]資源化量内訳!T33-[5]資源化量内訳!V33-[5]資源化量内訳!U33)/(AA33+J33)*100,"-")</f>
        <v>20.956937799043061</v>
      </c>
      <c r="AM33" s="38">
        <f>[5]ごみ処理量内訳!AA33</f>
        <v>0</v>
      </c>
      <c r="AN33" s="38">
        <f>[5]ごみ処理量内訳!AB33</f>
        <v>118</v>
      </c>
      <c r="AO33" s="38">
        <f>[5]ごみ処理量内訳!AC33</f>
        <v>15</v>
      </c>
      <c r="AP33" s="38">
        <f t="shared" si="8"/>
        <v>133</v>
      </c>
      <c r="AQ33" s="41" t="s">
        <v>48</v>
      </c>
      <c r="AR33" s="42"/>
    </row>
    <row r="34" spans="1:44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18953</v>
      </c>
      <c r="E34" s="38">
        <v>18953</v>
      </c>
      <c r="F34" s="38">
        <v>0</v>
      </c>
      <c r="G34" s="38">
        <v>410</v>
      </c>
      <c r="H34" s="38">
        <f>SUM([5]ごみ搬入量内訳!E34,+[5]ごみ搬入量内訳!AD34)</f>
        <v>4895</v>
      </c>
      <c r="I34" s="38">
        <f>[5]ごみ搬入量内訳!BC34</f>
        <v>523</v>
      </c>
      <c r="J34" s="38">
        <f>[5]資源化量内訳!BO34</f>
        <v>145</v>
      </c>
      <c r="K34" s="38">
        <f t="shared" si="1"/>
        <v>5563</v>
      </c>
      <c r="L34" s="39">
        <f t="shared" si="2"/>
        <v>804.15216010188158</v>
      </c>
      <c r="M34" s="38">
        <f>IF(D34&lt;&gt;0,([5]ごみ搬入量内訳!BR34+H30実績!J34)/H30実績!D34/365*1000000,"-")</f>
        <v>632.133272717154</v>
      </c>
      <c r="N34" s="38">
        <f>IF(D34&lt;&gt;0,[5]ごみ搬入量内訳!CM34/H30実績!D34/365*1000000,"-")</f>
        <v>172.01888738472746</v>
      </c>
      <c r="O34" s="38">
        <f>[5]ごみ搬入量内訳!DH34</f>
        <v>0</v>
      </c>
      <c r="P34" s="38">
        <f>[5]ごみ処理量内訳!E34</f>
        <v>4470</v>
      </c>
      <c r="Q34" s="38">
        <f>[5]ごみ処理量内訳!N34</f>
        <v>294</v>
      </c>
      <c r="R34" s="38">
        <f t="shared" si="3"/>
        <v>654</v>
      </c>
      <c r="S34" s="38">
        <f>[5]ごみ処理量内訳!G34</f>
        <v>396</v>
      </c>
      <c r="T34" s="38">
        <f>[5]ごみ処理量内訳!L34</f>
        <v>258</v>
      </c>
      <c r="U34" s="38">
        <f>[5]ごみ処理量内訳!H34</f>
        <v>0</v>
      </c>
      <c r="V34" s="38">
        <f>[5]ごみ処理量内訳!I34</f>
        <v>0</v>
      </c>
      <c r="W34" s="38">
        <f>[5]ごみ処理量内訳!J34</f>
        <v>0</v>
      </c>
      <c r="X34" s="38">
        <f>[5]ごみ処理量内訳!K34</f>
        <v>0</v>
      </c>
      <c r="Y34" s="38">
        <f>[5]ごみ処理量内訳!M34</f>
        <v>0</v>
      </c>
      <c r="Z34" s="38">
        <f>[5]資源化量内訳!Y34</f>
        <v>0</v>
      </c>
      <c r="AA34" s="38">
        <f t="shared" si="4"/>
        <v>5418</v>
      </c>
      <c r="AB34" s="40">
        <f t="shared" si="5"/>
        <v>94.573643410852711</v>
      </c>
      <c r="AC34" s="38">
        <f>[5]施設資源化量内訳!Y34</f>
        <v>361</v>
      </c>
      <c r="AD34" s="38">
        <f>[5]施設資源化量内訳!AT34</f>
        <v>95</v>
      </c>
      <c r="AE34" s="38">
        <f>[5]施設資源化量内訳!BO34</f>
        <v>0</v>
      </c>
      <c r="AF34" s="38">
        <f>[5]施設資源化量内訳!CJ34</f>
        <v>0</v>
      </c>
      <c r="AG34" s="38">
        <f>[5]施設資源化量内訳!DE34</f>
        <v>0</v>
      </c>
      <c r="AH34" s="38">
        <f>[5]施設資源化量内訳!DZ34</f>
        <v>0</v>
      </c>
      <c r="AI34" s="38">
        <f>[5]施設資源化量内訳!EU34</f>
        <v>257</v>
      </c>
      <c r="AJ34" s="38">
        <f t="shared" si="6"/>
        <v>713</v>
      </c>
      <c r="AK34" s="40">
        <f t="shared" si="7"/>
        <v>15.423332734136258</v>
      </c>
      <c r="AL34" s="40">
        <f>IF((AA34+J34)&lt;&gt;0,([5]資源化量内訳!D34-[5]資源化量内訳!R34-[5]資源化量内訳!T34-[5]資源化量内訳!V34-[5]資源化量内訳!U34)/(AA34+J34)*100,"-")</f>
        <v>15.423332734136258</v>
      </c>
      <c r="AM34" s="38">
        <f>[5]ごみ処理量内訳!AA34</f>
        <v>294</v>
      </c>
      <c r="AN34" s="38">
        <f>[5]ごみ処理量内訳!AB34</f>
        <v>145</v>
      </c>
      <c r="AO34" s="38">
        <f>[5]ごみ処理量内訳!AC34</f>
        <v>28</v>
      </c>
      <c r="AP34" s="38">
        <f t="shared" si="8"/>
        <v>467</v>
      </c>
      <c r="AQ34" s="41" t="s">
        <v>48</v>
      </c>
      <c r="AR34" s="42"/>
    </row>
    <row r="35" spans="1:44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9621</v>
      </c>
      <c r="E35" s="38">
        <v>9621</v>
      </c>
      <c r="F35" s="38">
        <v>0</v>
      </c>
      <c r="G35" s="38">
        <v>409</v>
      </c>
      <c r="H35" s="38">
        <f>SUM([5]ごみ搬入量内訳!E35,+[5]ごみ搬入量内訳!AD35)</f>
        <v>2649</v>
      </c>
      <c r="I35" s="38">
        <f>[5]ごみ搬入量内訳!BC35</f>
        <v>137</v>
      </c>
      <c r="J35" s="38">
        <f>[5]資源化量内訳!BO35</f>
        <v>126</v>
      </c>
      <c r="K35" s="38">
        <f t="shared" si="1"/>
        <v>2912</v>
      </c>
      <c r="L35" s="39">
        <f t="shared" si="2"/>
        <v>829.23627396121208</v>
      </c>
      <c r="M35" s="38">
        <f>IF(D35&lt;&gt;0,([5]ごみ搬入量内訳!BR35+H30実績!J35)/H30実績!D35/365*1000000,"-")</f>
        <v>660.65527321085574</v>
      </c>
      <c r="N35" s="38">
        <f>IF(D35&lt;&gt;0,[5]ごみ搬入量内訳!CM35/H30実績!D35/365*1000000,"-")</f>
        <v>168.58100075035634</v>
      </c>
      <c r="O35" s="38">
        <f>[5]ごみ搬入量内訳!DH35</f>
        <v>0</v>
      </c>
      <c r="P35" s="38">
        <f>[5]ごみ処理量内訳!E35</f>
        <v>1955</v>
      </c>
      <c r="Q35" s="38">
        <f>[5]ごみ処理量内訳!N35</f>
        <v>57</v>
      </c>
      <c r="R35" s="38">
        <f t="shared" si="3"/>
        <v>331</v>
      </c>
      <c r="S35" s="38">
        <f>[5]ごみ処理量内訳!G35</f>
        <v>256</v>
      </c>
      <c r="T35" s="38">
        <f>[5]ごみ処理量内訳!L35</f>
        <v>28</v>
      </c>
      <c r="U35" s="38">
        <f>[5]ごみ処理量内訳!H35</f>
        <v>47</v>
      </c>
      <c r="V35" s="38">
        <f>[5]ごみ処理量内訳!I35</f>
        <v>0</v>
      </c>
      <c r="W35" s="38">
        <f>[5]ごみ処理量内訳!J35</f>
        <v>0</v>
      </c>
      <c r="X35" s="38">
        <f>[5]ごみ処理量内訳!K35</f>
        <v>0</v>
      </c>
      <c r="Y35" s="38">
        <f>[5]ごみ処理量内訳!M35</f>
        <v>0</v>
      </c>
      <c r="Z35" s="38">
        <f>[5]資源化量内訳!Y35</f>
        <v>357</v>
      </c>
      <c r="AA35" s="38">
        <f t="shared" si="4"/>
        <v>2700</v>
      </c>
      <c r="AB35" s="40">
        <f t="shared" si="5"/>
        <v>97.888888888888886</v>
      </c>
      <c r="AC35" s="38">
        <f>[5]施設資源化量内訳!Y35</f>
        <v>146</v>
      </c>
      <c r="AD35" s="38">
        <f>[5]施設資源化量内訳!AT35</f>
        <v>61</v>
      </c>
      <c r="AE35" s="38">
        <f>[5]施設資源化量内訳!BO35</f>
        <v>47</v>
      </c>
      <c r="AF35" s="38">
        <f>[5]施設資源化量内訳!CJ35</f>
        <v>0</v>
      </c>
      <c r="AG35" s="38">
        <f>[5]施設資源化量内訳!DE35</f>
        <v>0</v>
      </c>
      <c r="AH35" s="38">
        <f>[5]施設資源化量内訳!DZ35</f>
        <v>0</v>
      </c>
      <c r="AI35" s="38">
        <f>[5]施設資源化量内訳!EU35</f>
        <v>28</v>
      </c>
      <c r="AJ35" s="38">
        <f t="shared" si="6"/>
        <v>282</v>
      </c>
      <c r="AK35" s="40">
        <f t="shared" si="7"/>
        <v>27.070063694267514</v>
      </c>
      <c r="AL35" s="40">
        <f>IF((AA35+J35)&lt;&gt;0,([5]資源化量内訳!D35-[5]資源化量内訳!R35-[5]資源化量内訳!T35-[5]資源化量内訳!V35-[5]資源化量内訳!U35)/(AA35+J35)*100,"-")</f>
        <v>27.070063694267514</v>
      </c>
      <c r="AM35" s="38">
        <f>[5]ごみ処理量内訳!AA35</f>
        <v>57</v>
      </c>
      <c r="AN35" s="38">
        <f>[5]ごみ処理量内訳!AB35</f>
        <v>64</v>
      </c>
      <c r="AO35" s="38">
        <f>[5]ごみ処理量内訳!AC35</f>
        <v>18</v>
      </c>
      <c r="AP35" s="38">
        <f t="shared" si="8"/>
        <v>139</v>
      </c>
      <c r="AQ35" s="41" t="s">
        <v>48</v>
      </c>
      <c r="AR35" s="42"/>
    </row>
    <row r="36" spans="1:44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14600</v>
      </c>
      <c r="E36" s="38">
        <v>14600</v>
      </c>
      <c r="F36" s="38">
        <v>0</v>
      </c>
      <c r="G36" s="38">
        <v>229</v>
      </c>
      <c r="H36" s="38">
        <f>SUM([5]ごみ搬入量内訳!E36,+[5]ごみ搬入量内訳!AD36)</f>
        <v>4021</v>
      </c>
      <c r="I36" s="38">
        <f>[5]ごみ搬入量内訳!BC36</f>
        <v>254</v>
      </c>
      <c r="J36" s="38">
        <f>[5]資源化量内訳!BO36</f>
        <v>299</v>
      </c>
      <c r="K36" s="38">
        <f t="shared" si="1"/>
        <v>4574</v>
      </c>
      <c r="L36" s="39">
        <f t="shared" si="2"/>
        <v>858.32238693938825</v>
      </c>
      <c r="M36" s="38">
        <f>IF(D36&lt;&gt;0,([5]ごみ搬入量内訳!BR36+H30実績!J36)/H30実績!D36/365*1000000,"-")</f>
        <v>544.94276599737282</v>
      </c>
      <c r="N36" s="38">
        <f>IF(D36&lt;&gt;0,[5]ごみ搬入量内訳!CM36/H30実績!D36/365*1000000,"-")</f>
        <v>313.37962094201538</v>
      </c>
      <c r="O36" s="38">
        <f>[5]ごみ搬入量内訳!DH36</f>
        <v>0</v>
      </c>
      <c r="P36" s="38">
        <f>[5]ごみ処理量内訳!E36</f>
        <v>3495</v>
      </c>
      <c r="Q36" s="38">
        <f>[5]ごみ処理量内訳!N36</f>
        <v>164</v>
      </c>
      <c r="R36" s="38">
        <f t="shared" si="3"/>
        <v>504</v>
      </c>
      <c r="S36" s="38">
        <f>[5]ごみ処理量内訳!G36</f>
        <v>504</v>
      </c>
      <c r="T36" s="38">
        <f>[5]ごみ処理量内訳!L36</f>
        <v>0</v>
      </c>
      <c r="U36" s="38">
        <f>[5]ごみ処理量内訳!H36</f>
        <v>0</v>
      </c>
      <c r="V36" s="38">
        <f>[5]ごみ処理量内訳!I36</f>
        <v>0</v>
      </c>
      <c r="W36" s="38">
        <f>[5]ごみ処理量内訳!J36</f>
        <v>0</v>
      </c>
      <c r="X36" s="38">
        <f>[5]ごみ処理量内訳!K36</f>
        <v>0</v>
      </c>
      <c r="Y36" s="38">
        <f>[5]ごみ処理量内訳!M36</f>
        <v>0</v>
      </c>
      <c r="Z36" s="38">
        <f>[5]資源化量内訳!Y36</f>
        <v>112</v>
      </c>
      <c r="AA36" s="38">
        <f t="shared" si="4"/>
        <v>4275</v>
      </c>
      <c r="AB36" s="40">
        <f t="shared" si="5"/>
        <v>96.163742690058484</v>
      </c>
      <c r="AC36" s="38">
        <f>[5]施設資源化量内訳!Y36</f>
        <v>283</v>
      </c>
      <c r="AD36" s="38">
        <f>[5]施設資源化量内訳!AT36</f>
        <v>0</v>
      </c>
      <c r="AE36" s="38">
        <f>[5]施設資源化量内訳!BO36</f>
        <v>0</v>
      </c>
      <c r="AF36" s="38">
        <f>[5]施設資源化量内訳!CJ36</f>
        <v>0</v>
      </c>
      <c r="AG36" s="38">
        <f>[5]施設資源化量内訳!DE36</f>
        <v>0</v>
      </c>
      <c r="AH36" s="38">
        <f>[5]施設資源化量内訳!DZ36</f>
        <v>0</v>
      </c>
      <c r="AI36" s="38">
        <f>[5]施設資源化量内訳!EU36</f>
        <v>0</v>
      </c>
      <c r="AJ36" s="38">
        <f t="shared" si="6"/>
        <v>283</v>
      </c>
      <c r="AK36" s="40">
        <f t="shared" si="7"/>
        <v>15.172715347616966</v>
      </c>
      <c r="AL36" s="40">
        <f>IF((AA36+J36)&lt;&gt;0,([5]資源化量内訳!D36-[5]資源化量内訳!R36-[5]資源化量内訳!T36-[5]資源化量内訳!V36-[5]資源化量内訳!U36)/(AA36+J36)*100,"-")</f>
        <v>15.172715347616966</v>
      </c>
      <c r="AM36" s="38">
        <f>[5]ごみ処理量内訳!AA36</f>
        <v>164</v>
      </c>
      <c r="AN36" s="38">
        <f>[5]ごみ処理量内訳!AB36</f>
        <v>114</v>
      </c>
      <c r="AO36" s="38">
        <f>[5]ごみ処理量内訳!AC36</f>
        <v>36</v>
      </c>
      <c r="AP36" s="38">
        <f t="shared" si="8"/>
        <v>314</v>
      </c>
      <c r="AQ36" s="41" t="s">
        <v>48</v>
      </c>
      <c r="AR36" s="42"/>
    </row>
    <row r="37" spans="1:44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20303</v>
      </c>
      <c r="E37" s="38">
        <v>20303</v>
      </c>
      <c r="F37" s="38">
        <v>0</v>
      </c>
      <c r="G37" s="38">
        <v>173</v>
      </c>
      <c r="H37" s="38">
        <f>SUM([5]ごみ搬入量内訳!E37,+[5]ごみ搬入量内訳!AD37)</f>
        <v>5510</v>
      </c>
      <c r="I37" s="38">
        <f>[5]ごみ搬入量内訳!BC37</f>
        <v>47</v>
      </c>
      <c r="J37" s="38">
        <f>[5]資源化量内訳!BO37</f>
        <v>437</v>
      </c>
      <c r="K37" s="38">
        <f t="shared" si="1"/>
        <v>5994</v>
      </c>
      <c r="L37" s="39">
        <f t="shared" si="2"/>
        <v>808.84193509428053</v>
      </c>
      <c r="M37" s="38">
        <f>IF(D37&lt;&gt;0,([5]ごみ搬入量内訳!BR37+H30実績!J37)/H30実績!D37/365*1000000,"-")</f>
        <v>668.63726866736079</v>
      </c>
      <c r="N37" s="38">
        <f>IF(D37&lt;&gt;0,[5]ごみ搬入量内訳!CM37/H30実績!D37/365*1000000,"-")</f>
        <v>140.20466642691983</v>
      </c>
      <c r="O37" s="38">
        <f>[5]ごみ搬入量内訳!DH37</f>
        <v>0</v>
      </c>
      <c r="P37" s="38">
        <f>[5]ごみ処理量内訳!E37</f>
        <v>4328</v>
      </c>
      <c r="Q37" s="38">
        <f>[5]ごみ処理量内訳!N37</f>
        <v>1</v>
      </c>
      <c r="R37" s="38">
        <f t="shared" si="3"/>
        <v>1228</v>
      </c>
      <c r="S37" s="38">
        <f>[5]ごみ処理量内訳!G37</f>
        <v>11</v>
      </c>
      <c r="T37" s="38">
        <f>[5]ごみ処理量内訳!L37</f>
        <v>793</v>
      </c>
      <c r="U37" s="38">
        <f>[5]ごみ処理量内訳!H37</f>
        <v>0</v>
      </c>
      <c r="V37" s="38">
        <f>[5]ごみ処理量内訳!I37</f>
        <v>0</v>
      </c>
      <c r="W37" s="38">
        <f>[5]ごみ処理量内訳!J37</f>
        <v>0</v>
      </c>
      <c r="X37" s="38">
        <f>[5]ごみ処理量内訳!K37</f>
        <v>300</v>
      </c>
      <c r="Y37" s="38">
        <f>[5]ごみ処理量内訳!M37</f>
        <v>124</v>
      </c>
      <c r="Z37" s="38">
        <f>[5]資源化量内訳!Y37</f>
        <v>0</v>
      </c>
      <c r="AA37" s="38">
        <f t="shared" si="4"/>
        <v>5557</v>
      </c>
      <c r="AB37" s="40">
        <f t="shared" si="5"/>
        <v>99.982004678783525</v>
      </c>
      <c r="AC37" s="38">
        <f>[5]施設資源化量内訳!Y37</f>
        <v>327</v>
      </c>
      <c r="AD37" s="38">
        <f>[5]施設資源化量内訳!AT37</f>
        <v>0</v>
      </c>
      <c r="AE37" s="38">
        <f>[5]施設資源化量内訳!BO37</f>
        <v>0</v>
      </c>
      <c r="AF37" s="38">
        <f>[5]施設資源化量内訳!CJ37</f>
        <v>0</v>
      </c>
      <c r="AG37" s="38">
        <f>[5]施設資源化量内訳!DE37</f>
        <v>0</v>
      </c>
      <c r="AH37" s="38">
        <f>[5]施設資源化量内訳!DZ37</f>
        <v>0</v>
      </c>
      <c r="AI37" s="38">
        <f>[5]施設資源化量内訳!EU37</f>
        <v>692</v>
      </c>
      <c r="AJ37" s="38">
        <f t="shared" si="6"/>
        <v>1019</v>
      </c>
      <c r="AK37" s="40">
        <f t="shared" si="7"/>
        <v>24.290957624290957</v>
      </c>
      <c r="AL37" s="40">
        <f>IF((AA37+J37)&lt;&gt;0,([5]資源化量内訳!D37-[5]資源化量内訳!R37-[5]資源化量内訳!T37-[5]資源化量内訳!V37-[5]資源化量内訳!U37)/(AA37+J37)*100,"-")</f>
        <v>24.290957624290957</v>
      </c>
      <c r="AM37" s="38">
        <f>[5]ごみ処理量内訳!AA37</f>
        <v>1</v>
      </c>
      <c r="AN37" s="38">
        <f>[5]ごみ処理量内訳!AB37</f>
        <v>0</v>
      </c>
      <c r="AO37" s="38">
        <f>[5]ごみ処理量内訳!AC37</f>
        <v>132</v>
      </c>
      <c r="AP37" s="38">
        <f t="shared" si="8"/>
        <v>133</v>
      </c>
      <c r="AQ37" s="41" t="s">
        <v>48</v>
      </c>
      <c r="AR37" s="42"/>
    </row>
    <row r="38" spans="1:44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23167</v>
      </c>
      <c r="E38" s="38">
        <v>23167</v>
      </c>
      <c r="F38" s="38">
        <v>0</v>
      </c>
      <c r="G38" s="38">
        <v>268</v>
      </c>
      <c r="H38" s="38">
        <f>SUM([5]ごみ搬入量内訳!E38,+[5]ごみ搬入量内訳!AD38)</f>
        <v>5214</v>
      </c>
      <c r="I38" s="38">
        <f>[5]ごみ搬入量内訳!BC38</f>
        <v>121</v>
      </c>
      <c r="J38" s="38">
        <f>[5]資源化量内訳!BO38</f>
        <v>0</v>
      </c>
      <c r="K38" s="38">
        <f t="shared" si="1"/>
        <v>5335</v>
      </c>
      <c r="L38" s="39">
        <f t="shared" si="2"/>
        <v>630.91631873632252</v>
      </c>
      <c r="M38" s="38">
        <f>IF(D38&lt;&gt;0,([5]ごみ搬入量内訳!BR38+H30実績!J38)/H30実績!D38/365*1000000,"-")</f>
        <v>486.75755724811688</v>
      </c>
      <c r="N38" s="38">
        <f>IF(D38&lt;&gt;0,[5]ごみ搬入量内訳!CM38/H30実績!D38/365*1000000,"-")</f>
        <v>144.15876148820567</v>
      </c>
      <c r="O38" s="38">
        <f>[5]ごみ搬入量内訳!DH38</f>
        <v>0</v>
      </c>
      <c r="P38" s="38">
        <f>[5]ごみ処理量内訳!E38</f>
        <v>4347</v>
      </c>
      <c r="Q38" s="38">
        <f>[5]ごみ処理量内訳!N38</f>
        <v>0</v>
      </c>
      <c r="R38" s="38">
        <f t="shared" si="3"/>
        <v>634</v>
      </c>
      <c r="S38" s="38">
        <f>[5]ごみ処理量内訳!G38</f>
        <v>634</v>
      </c>
      <c r="T38" s="38">
        <f>[5]ごみ処理量内訳!L38</f>
        <v>0</v>
      </c>
      <c r="U38" s="38">
        <f>[5]ごみ処理量内訳!H38</f>
        <v>0</v>
      </c>
      <c r="V38" s="38">
        <f>[5]ごみ処理量内訳!I38</f>
        <v>0</v>
      </c>
      <c r="W38" s="38">
        <f>[5]ごみ処理量内訳!J38</f>
        <v>0</v>
      </c>
      <c r="X38" s="38">
        <f>[5]ごみ処理量内訳!K38</f>
        <v>0</v>
      </c>
      <c r="Y38" s="38">
        <f>[5]ごみ処理量内訳!M38</f>
        <v>0</v>
      </c>
      <c r="Z38" s="38">
        <f>[5]資源化量内訳!Y38</f>
        <v>354</v>
      </c>
      <c r="AA38" s="38">
        <f t="shared" si="4"/>
        <v>5335</v>
      </c>
      <c r="AB38" s="40">
        <f t="shared" si="5"/>
        <v>100</v>
      </c>
      <c r="AC38" s="38">
        <f>[5]施設資源化量内訳!Y38</f>
        <v>0</v>
      </c>
      <c r="AD38" s="38">
        <f>[5]施設資源化量内訳!AT38</f>
        <v>0</v>
      </c>
      <c r="AE38" s="38">
        <f>[5]施設資源化量内訳!BO38</f>
        <v>0</v>
      </c>
      <c r="AF38" s="38">
        <f>[5]施設資源化量内訳!CJ38</f>
        <v>0</v>
      </c>
      <c r="AG38" s="38">
        <f>[5]施設資源化量内訳!DE38</f>
        <v>0</v>
      </c>
      <c r="AH38" s="38">
        <f>[5]施設資源化量内訳!DZ38</f>
        <v>0</v>
      </c>
      <c r="AI38" s="38">
        <f>[5]施設資源化量内訳!EU38</f>
        <v>0</v>
      </c>
      <c r="AJ38" s="38">
        <f t="shared" si="6"/>
        <v>0</v>
      </c>
      <c r="AK38" s="40">
        <f t="shared" si="7"/>
        <v>6.6354264292408622</v>
      </c>
      <c r="AL38" s="40">
        <f>IF((AA38+J38)&lt;&gt;0,([5]資源化量内訳!D38-[5]資源化量内訳!R38-[5]資源化量内訳!T38-[5]資源化量内訳!V38-[5]資源化量内訳!U38)/(AA38+J38)*100,"-")</f>
        <v>6.6354264292408622</v>
      </c>
      <c r="AM38" s="38">
        <f>[5]ごみ処理量内訳!AA38</f>
        <v>0</v>
      </c>
      <c r="AN38" s="38">
        <f>[5]ごみ処理量内訳!AB38</f>
        <v>141</v>
      </c>
      <c r="AO38" s="38">
        <f>[5]ごみ処理量内訳!AC38</f>
        <v>63</v>
      </c>
      <c r="AP38" s="38">
        <f t="shared" si="8"/>
        <v>204</v>
      </c>
      <c r="AQ38" s="41" t="s">
        <v>48</v>
      </c>
      <c r="AR38" s="42"/>
    </row>
    <row r="39" spans="1:44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23742</v>
      </c>
      <c r="E39" s="38">
        <v>23742</v>
      </c>
      <c r="F39" s="38">
        <v>0</v>
      </c>
      <c r="G39" s="38">
        <v>404</v>
      </c>
      <c r="H39" s="38">
        <f>SUM([5]ごみ搬入量内訳!E39,+[5]ごみ搬入量内訳!AD39)</f>
        <v>4733</v>
      </c>
      <c r="I39" s="38">
        <f>[5]ごみ搬入量内訳!BC39</f>
        <v>1216</v>
      </c>
      <c r="J39" s="38">
        <f>[5]資源化量内訳!BO39</f>
        <v>120</v>
      </c>
      <c r="K39" s="38">
        <f t="shared" si="1"/>
        <v>6069</v>
      </c>
      <c r="L39" s="39">
        <f t="shared" si="2"/>
        <v>700.33684021034333</v>
      </c>
      <c r="M39" s="38">
        <f>IF(D39&lt;&gt;0,([5]ごみ搬入量内訳!BR39+H30実績!J39)/H30実績!D39/365*1000000,"-")</f>
        <v>586.9028125407491</v>
      </c>
      <c r="N39" s="38">
        <f>IF(D39&lt;&gt;0,[5]ごみ搬入量内訳!CM39/H30実績!D39/365*1000000,"-")</f>
        <v>113.43402766959426</v>
      </c>
      <c r="O39" s="38">
        <f>[5]ごみ搬入量内訳!DH39</f>
        <v>59</v>
      </c>
      <c r="P39" s="38">
        <f>[5]ごみ処理量内訳!E39</f>
        <v>4750</v>
      </c>
      <c r="Q39" s="38">
        <f>[5]ごみ処理量内訳!N39</f>
        <v>105</v>
      </c>
      <c r="R39" s="38">
        <f t="shared" si="3"/>
        <v>0</v>
      </c>
      <c r="S39" s="38">
        <f>[5]ごみ処理量内訳!G39</f>
        <v>0</v>
      </c>
      <c r="T39" s="38">
        <f>[5]ごみ処理量内訳!L39</f>
        <v>0</v>
      </c>
      <c r="U39" s="38">
        <f>[5]ごみ処理量内訳!H39</f>
        <v>0</v>
      </c>
      <c r="V39" s="38">
        <f>[5]ごみ処理量内訳!I39</f>
        <v>0</v>
      </c>
      <c r="W39" s="38">
        <f>[5]ごみ処理量内訳!J39</f>
        <v>0</v>
      </c>
      <c r="X39" s="38">
        <f>[5]ごみ処理量内訳!K39</f>
        <v>0</v>
      </c>
      <c r="Y39" s="38">
        <f>[5]ごみ処理量内訳!M39</f>
        <v>0</v>
      </c>
      <c r="Z39" s="38">
        <f>[5]資源化量内訳!Y39</f>
        <v>1094</v>
      </c>
      <c r="AA39" s="38">
        <f t="shared" si="4"/>
        <v>5949</v>
      </c>
      <c r="AB39" s="40">
        <f t="shared" si="5"/>
        <v>98.234997478567834</v>
      </c>
      <c r="AC39" s="38">
        <f>[5]施設資源化量内訳!Y39</f>
        <v>0</v>
      </c>
      <c r="AD39" s="38">
        <f>[5]施設資源化量内訳!AT39</f>
        <v>0</v>
      </c>
      <c r="AE39" s="38">
        <f>[5]施設資源化量内訳!BO39</f>
        <v>0</v>
      </c>
      <c r="AF39" s="38">
        <f>[5]施設資源化量内訳!CJ39</f>
        <v>0</v>
      </c>
      <c r="AG39" s="38">
        <f>[5]施設資源化量内訳!DE39</f>
        <v>0</v>
      </c>
      <c r="AH39" s="38">
        <f>[5]施設資源化量内訳!DZ39</f>
        <v>0</v>
      </c>
      <c r="AI39" s="38">
        <f>[5]施設資源化量内訳!EU39</f>
        <v>0</v>
      </c>
      <c r="AJ39" s="38">
        <f t="shared" si="6"/>
        <v>0</v>
      </c>
      <c r="AK39" s="40">
        <f t="shared" si="7"/>
        <v>20.003295435821386</v>
      </c>
      <c r="AL39" s="40">
        <f>IF((AA39+J39)&lt;&gt;0,([5]資源化量内訳!D39-[5]資源化量内訳!R39-[5]資源化量内訳!T39-[5]資源化量内訳!V39-[5]資源化量内訳!U39)/(AA39+J39)*100,"-")</f>
        <v>20.003295435821386</v>
      </c>
      <c r="AM39" s="38">
        <f>[5]ごみ処理量内訳!AA39</f>
        <v>105</v>
      </c>
      <c r="AN39" s="38">
        <f>[5]ごみ処理量内訳!AB39</f>
        <v>155</v>
      </c>
      <c r="AO39" s="38">
        <f>[5]ごみ処理量内訳!AC39</f>
        <v>0</v>
      </c>
      <c r="AP39" s="38">
        <f t="shared" si="8"/>
        <v>260</v>
      </c>
      <c r="AQ39" s="41" t="s">
        <v>48</v>
      </c>
      <c r="AR39" s="42"/>
    </row>
    <row r="40" spans="1:44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18278</v>
      </c>
      <c r="E40" s="38">
        <v>18278</v>
      </c>
      <c r="F40" s="38">
        <v>0</v>
      </c>
      <c r="G40" s="38">
        <v>505</v>
      </c>
      <c r="H40" s="38">
        <f>SUM([5]ごみ搬入量内訳!E40,+[5]ごみ搬入量内訳!AD40)</f>
        <v>4730</v>
      </c>
      <c r="I40" s="38">
        <f>[5]ごみ搬入量内訳!BC40</f>
        <v>535</v>
      </c>
      <c r="J40" s="38">
        <f>[5]資源化量内訳!BO40</f>
        <v>105</v>
      </c>
      <c r="K40" s="38">
        <f t="shared" si="1"/>
        <v>5370</v>
      </c>
      <c r="L40" s="39">
        <f t="shared" si="2"/>
        <v>804.92005510030026</v>
      </c>
      <c r="M40" s="38">
        <f>IF(D40&lt;&gt;0,([5]ごみ搬入量内訳!BR40+H30実績!J40)/H30実績!D40/365*1000000,"-")</f>
        <v>552.80170637056005</v>
      </c>
      <c r="N40" s="38">
        <f>IF(D40&lt;&gt;0,[5]ごみ搬入量内訳!CM40/H30実績!D40/365*1000000,"-")</f>
        <v>252.11834872974021</v>
      </c>
      <c r="O40" s="38">
        <f>[5]ごみ搬入量内訳!DH40</f>
        <v>0</v>
      </c>
      <c r="P40" s="38">
        <f>[5]ごみ処理量内訳!E40</f>
        <v>4658</v>
      </c>
      <c r="Q40" s="38">
        <f>[5]ごみ処理量内訳!N40</f>
        <v>6</v>
      </c>
      <c r="R40" s="38">
        <f t="shared" si="3"/>
        <v>562</v>
      </c>
      <c r="S40" s="38">
        <f>[5]ごみ処理量内訳!G40</f>
        <v>0</v>
      </c>
      <c r="T40" s="38">
        <f>[5]ごみ処理量内訳!L40</f>
        <v>517</v>
      </c>
      <c r="U40" s="38">
        <f>[5]ごみ処理量内訳!H40</f>
        <v>0</v>
      </c>
      <c r="V40" s="38">
        <f>[5]ごみ処理量内訳!I40</f>
        <v>0</v>
      </c>
      <c r="W40" s="38">
        <f>[5]ごみ処理量内訳!J40</f>
        <v>0</v>
      </c>
      <c r="X40" s="38">
        <f>[5]ごみ処理量内訳!K40</f>
        <v>45</v>
      </c>
      <c r="Y40" s="38">
        <f>[5]ごみ処理量内訳!M40</f>
        <v>0</v>
      </c>
      <c r="Z40" s="38">
        <f>[5]資源化量内訳!Y40</f>
        <v>0</v>
      </c>
      <c r="AA40" s="38">
        <f t="shared" si="4"/>
        <v>5226</v>
      </c>
      <c r="AB40" s="40">
        <f t="shared" si="5"/>
        <v>99.885189437428252</v>
      </c>
      <c r="AC40" s="38">
        <f>[5]施設資源化量内訳!Y40</f>
        <v>377</v>
      </c>
      <c r="AD40" s="38">
        <f>[5]施設資源化量内訳!AT40</f>
        <v>0</v>
      </c>
      <c r="AE40" s="38">
        <f>[5]施設資源化量内訳!BO40</f>
        <v>0</v>
      </c>
      <c r="AF40" s="38">
        <f>[5]施設資源化量内訳!CJ40</f>
        <v>0</v>
      </c>
      <c r="AG40" s="38">
        <f>[5]施設資源化量内訳!DE40</f>
        <v>0</v>
      </c>
      <c r="AH40" s="38">
        <f>[5]施設資源化量内訳!DZ40</f>
        <v>45</v>
      </c>
      <c r="AI40" s="38">
        <f>[5]施設資源化量内訳!EU40</f>
        <v>517</v>
      </c>
      <c r="AJ40" s="38">
        <f t="shared" si="6"/>
        <v>939</v>
      </c>
      <c r="AK40" s="40">
        <f t="shared" si="7"/>
        <v>19.583567810917277</v>
      </c>
      <c r="AL40" s="40">
        <f>IF((AA40+J40)&lt;&gt;0,([5]資源化量内訳!D40-[5]資源化量内訳!R40-[5]資源化量内訳!T40-[5]資源化量内訳!V40-[5]資源化量内訳!U40)/(AA40+J40)*100,"-")</f>
        <v>19.583567810917277</v>
      </c>
      <c r="AM40" s="38">
        <f>[5]ごみ処理量内訳!AA40</f>
        <v>6</v>
      </c>
      <c r="AN40" s="38">
        <f>[5]ごみ処理量内訳!AB40</f>
        <v>152</v>
      </c>
      <c r="AO40" s="38">
        <f>[5]ごみ処理量内訳!AC40</f>
        <v>0</v>
      </c>
      <c r="AP40" s="38">
        <f t="shared" si="8"/>
        <v>158</v>
      </c>
      <c r="AQ40" s="41" t="s">
        <v>48</v>
      </c>
      <c r="AR40" s="42"/>
    </row>
    <row r="41" spans="1:44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8280</v>
      </c>
      <c r="E41" s="38">
        <v>8280</v>
      </c>
      <c r="F41" s="38">
        <v>0</v>
      </c>
      <c r="G41" s="38">
        <v>510</v>
      </c>
      <c r="H41" s="38">
        <f>SUM([5]ごみ搬入量内訳!E41,+[5]ごみ搬入量内訳!AD41)</f>
        <v>1984</v>
      </c>
      <c r="I41" s="38">
        <f>[5]ごみ搬入量内訳!BC41</f>
        <v>18</v>
      </c>
      <c r="J41" s="38">
        <f>[5]資源化量内訳!BO41</f>
        <v>84</v>
      </c>
      <c r="K41" s="38">
        <f t="shared" si="1"/>
        <v>2086</v>
      </c>
      <c r="L41" s="39">
        <f t="shared" si="2"/>
        <v>690.2256634239958</v>
      </c>
      <c r="M41" s="38">
        <f>IF(D41&lt;&gt;0,([5]ごみ搬入量内訳!BR41+H30実績!J41)/H30実績!D41/365*1000000,"-")</f>
        <v>477.13586129309772</v>
      </c>
      <c r="N41" s="38">
        <f>IF(D41&lt;&gt;0,[5]ごみ搬入量内訳!CM41/H30実績!D41/365*1000000,"-")</f>
        <v>213.08980213089802</v>
      </c>
      <c r="O41" s="38">
        <f>[5]ごみ搬入量内訳!DH41</f>
        <v>0</v>
      </c>
      <c r="P41" s="38">
        <f>[5]ごみ処理量内訳!E41</f>
        <v>1885</v>
      </c>
      <c r="Q41" s="38">
        <f>[5]ごみ処理量内訳!N41</f>
        <v>13</v>
      </c>
      <c r="R41" s="38">
        <f t="shared" si="3"/>
        <v>103</v>
      </c>
      <c r="S41" s="38">
        <f>[5]ごみ処理量内訳!G41</f>
        <v>0</v>
      </c>
      <c r="T41" s="38">
        <f>[5]ごみ処理量内訳!L41</f>
        <v>103</v>
      </c>
      <c r="U41" s="38">
        <f>[5]ごみ処理量内訳!H41</f>
        <v>0</v>
      </c>
      <c r="V41" s="38">
        <f>[5]ごみ処理量内訳!I41</f>
        <v>0</v>
      </c>
      <c r="W41" s="38">
        <f>[5]ごみ処理量内訳!J41</f>
        <v>0</v>
      </c>
      <c r="X41" s="38">
        <f>[5]ごみ処理量内訳!K41</f>
        <v>0</v>
      </c>
      <c r="Y41" s="38">
        <f>[5]ごみ処理量内訳!M41</f>
        <v>0</v>
      </c>
      <c r="Z41" s="38">
        <f>[5]資源化量内訳!Y41</f>
        <v>1</v>
      </c>
      <c r="AA41" s="38">
        <f t="shared" si="4"/>
        <v>2002</v>
      </c>
      <c r="AB41" s="40">
        <f t="shared" si="5"/>
        <v>99.350649350649363</v>
      </c>
      <c r="AC41" s="38">
        <f>[5]施設資源化量内訳!Y41</f>
        <v>137</v>
      </c>
      <c r="AD41" s="38">
        <f>[5]施設資源化量内訳!AT41</f>
        <v>0</v>
      </c>
      <c r="AE41" s="38">
        <f>[5]施設資源化量内訳!BO41</f>
        <v>0</v>
      </c>
      <c r="AF41" s="38">
        <f>[5]施設資源化量内訳!CJ41</f>
        <v>0</v>
      </c>
      <c r="AG41" s="38">
        <f>[5]施設資源化量内訳!DE41</f>
        <v>0</v>
      </c>
      <c r="AH41" s="38">
        <f>[5]施設資源化量内訳!DZ41</f>
        <v>0</v>
      </c>
      <c r="AI41" s="38">
        <f>[5]施設資源化量内訳!EU41</f>
        <v>64</v>
      </c>
      <c r="AJ41" s="38">
        <f t="shared" si="6"/>
        <v>201</v>
      </c>
      <c r="AK41" s="40">
        <f t="shared" si="7"/>
        <v>13.7104506232023</v>
      </c>
      <c r="AL41" s="40">
        <f>IF((AA41+J41)&lt;&gt;0,([5]資源化量内訳!D41-[5]資源化量内訳!R41-[5]資源化量内訳!T41-[5]資源化量内訳!V41-[5]資源化量内訳!U41)/(AA41+J41)*100,"-")</f>
        <v>12.36816874400767</v>
      </c>
      <c r="AM41" s="38">
        <f>[5]ごみ処理量内訳!AA41</f>
        <v>13</v>
      </c>
      <c r="AN41" s="38">
        <f>[5]ごみ処理量内訳!AB41</f>
        <v>83</v>
      </c>
      <c r="AO41" s="38">
        <f>[5]ごみ処理量内訳!AC41</f>
        <v>0</v>
      </c>
      <c r="AP41" s="38">
        <f t="shared" si="8"/>
        <v>96</v>
      </c>
      <c r="AQ41" s="41" t="s">
        <v>48</v>
      </c>
      <c r="AR41" s="42"/>
    </row>
    <row r="42" spans="1:44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5718</v>
      </c>
      <c r="E42" s="38">
        <v>5718</v>
      </c>
      <c r="F42" s="38">
        <v>0</v>
      </c>
      <c r="G42" s="38">
        <v>118</v>
      </c>
      <c r="H42" s="38">
        <f>SUM([5]ごみ搬入量内訳!E42,+[5]ごみ搬入量内訳!AD42)</f>
        <v>1341</v>
      </c>
      <c r="I42" s="38">
        <f>[5]ごみ搬入量内訳!BC42</f>
        <v>6</v>
      </c>
      <c r="J42" s="38">
        <f>[5]資源化量内訳!BO42</f>
        <v>77</v>
      </c>
      <c r="K42" s="38">
        <f t="shared" si="1"/>
        <v>1424</v>
      </c>
      <c r="L42" s="39">
        <f t="shared" si="2"/>
        <v>682.29623347563813</v>
      </c>
      <c r="M42" s="38">
        <f>IF(D42&lt;&gt;0,([5]ごみ搬入量内訳!BR42+H30実績!J42)/H30実績!D42/365*1000000,"-")</f>
        <v>480.09889462260486</v>
      </c>
      <c r="N42" s="38">
        <f>IF(D42&lt;&gt;0,[5]ごみ搬入量内訳!CM42/H30実績!D42/365*1000000,"-")</f>
        <v>202.19733885303319</v>
      </c>
      <c r="O42" s="38">
        <f>[5]ごみ搬入量内訳!DH42</f>
        <v>0</v>
      </c>
      <c r="P42" s="38">
        <f>[5]ごみ処理量内訳!E42</f>
        <v>1265</v>
      </c>
      <c r="Q42" s="38">
        <f>[5]ごみ処理量内訳!N42</f>
        <v>12</v>
      </c>
      <c r="R42" s="38">
        <f t="shared" si="3"/>
        <v>70</v>
      </c>
      <c r="S42" s="38">
        <f>[5]ごみ処理量内訳!G42</f>
        <v>0</v>
      </c>
      <c r="T42" s="38">
        <f>[5]ごみ処理量内訳!L42</f>
        <v>70</v>
      </c>
      <c r="U42" s="38">
        <f>[5]ごみ処理量内訳!H42</f>
        <v>0</v>
      </c>
      <c r="V42" s="38">
        <f>[5]ごみ処理量内訳!I42</f>
        <v>0</v>
      </c>
      <c r="W42" s="38">
        <f>[5]ごみ処理量内訳!J42</f>
        <v>0</v>
      </c>
      <c r="X42" s="38">
        <f>[5]ごみ処理量内訳!K42</f>
        <v>0</v>
      </c>
      <c r="Y42" s="38">
        <f>[5]ごみ処理量内訳!M42</f>
        <v>0</v>
      </c>
      <c r="Z42" s="38">
        <f>[5]資源化量内訳!Y42</f>
        <v>0</v>
      </c>
      <c r="AA42" s="38">
        <f t="shared" si="4"/>
        <v>1347</v>
      </c>
      <c r="AB42" s="40">
        <f t="shared" si="5"/>
        <v>99.109131403118042</v>
      </c>
      <c r="AC42" s="38">
        <f>[5]施設資源化量内訳!Y42</f>
        <v>57</v>
      </c>
      <c r="AD42" s="38">
        <f>[5]施設資源化量内訳!AT42</f>
        <v>0</v>
      </c>
      <c r="AE42" s="38">
        <f>[5]施設資源化量内訳!BO42</f>
        <v>0</v>
      </c>
      <c r="AF42" s="38">
        <f>[5]施設資源化量内訳!CJ42</f>
        <v>0</v>
      </c>
      <c r="AG42" s="38">
        <f>[5]施設資源化量内訳!DE42</f>
        <v>0</v>
      </c>
      <c r="AH42" s="38">
        <f>[5]施設資源化量内訳!DZ42</f>
        <v>0</v>
      </c>
      <c r="AI42" s="38">
        <f>[5]施設資源化量内訳!EU42</f>
        <v>44</v>
      </c>
      <c r="AJ42" s="38">
        <f t="shared" si="6"/>
        <v>101</v>
      </c>
      <c r="AK42" s="40">
        <f t="shared" si="7"/>
        <v>12.5</v>
      </c>
      <c r="AL42" s="40">
        <f>IF((AA42+J42)&lt;&gt;0,([5]資源化量内訳!D42-[5]資源化量内訳!R42-[5]資源化量内訳!T42-[5]資源化量内訳!V42-[5]資源化量内訳!U42)/(AA42+J42)*100,"-")</f>
        <v>11.165730337078651</v>
      </c>
      <c r="AM42" s="38">
        <f>[5]ごみ処理量内訳!AA42</f>
        <v>12</v>
      </c>
      <c r="AN42" s="38">
        <f>[5]ごみ処理量内訳!AB42</f>
        <v>91</v>
      </c>
      <c r="AO42" s="38">
        <f>[5]ごみ処理量内訳!AC42</f>
        <v>0</v>
      </c>
      <c r="AP42" s="38">
        <f t="shared" si="8"/>
        <v>103</v>
      </c>
      <c r="AQ42" s="41" t="s">
        <v>48</v>
      </c>
      <c r="AR42" s="42"/>
    </row>
    <row r="43" spans="1:44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9948</v>
      </c>
      <c r="E43" s="38">
        <v>9948</v>
      </c>
      <c r="F43" s="38">
        <v>0</v>
      </c>
      <c r="G43" s="38">
        <v>168</v>
      </c>
      <c r="H43" s="38">
        <f>SUM([5]ごみ搬入量内訳!E43,+[5]ごみ搬入量内訳!AD43)</f>
        <v>1957</v>
      </c>
      <c r="I43" s="38">
        <f>[5]ごみ搬入量内訳!BC43</f>
        <v>7</v>
      </c>
      <c r="J43" s="38">
        <f>[5]資源化量内訳!BO43</f>
        <v>255</v>
      </c>
      <c r="K43" s="38">
        <f t="shared" si="1"/>
        <v>2219</v>
      </c>
      <c r="L43" s="39">
        <f t="shared" si="2"/>
        <v>611.12304531509051</v>
      </c>
      <c r="M43" s="38">
        <f>IF(D43&lt;&gt;0,([5]ごみ搬入量内訳!BR43+H30実績!J43)/H30実績!D43/365*1000000,"-")</f>
        <v>487.46633177454271</v>
      </c>
      <c r="N43" s="38">
        <f>IF(D43&lt;&gt;0,[5]ごみ搬入量内訳!CM43/H30実績!D43/365*1000000,"-")</f>
        <v>123.65671354054784</v>
      </c>
      <c r="O43" s="38">
        <f>[5]ごみ搬入量内訳!DH43</f>
        <v>0</v>
      </c>
      <c r="P43" s="38">
        <f>[5]ごみ処理量内訳!E43</f>
        <v>1751</v>
      </c>
      <c r="Q43" s="38">
        <f>[5]ごみ処理量内訳!N43</f>
        <v>15</v>
      </c>
      <c r="R43" s="38">
        <f t="shared" si="3"/>
        <v>198</v>
      </c>
      <c r="S43" s="38">
        <f>[5]ごみ処理量内訳!G43</f>
        <v>0</v>
      </c>
      <c r="T43" s="38">
        <f>[5]ごみ処理量内訳!L43</f>
        <v>198</v>
      </c>
      <c r="U43" s="38">
        <f>[5]ごみ処理量内訳!H43</f>
        <v>0</v>
      </c>
      <c r="V43" s="38">
        <f>[5]ごみ処理量内訳!I43</f>
        <v>0</v>
      </c>
      <c r="W43" s="38">
        <f>[5]ごみ処理量内訳!J43</f>
        <v>0</v>
      </c>
      <c r="X43" s="38">
        <f>[5]ごみ処理量内訳!K43</f>
        <v>0</v>
      </c>
      <c r="Y43" s="38">
        <f>[5]ごみ処理量内訳!M43</f>
        <v>0</v>
      </c>
      <c r="Z43" s="38">
        <f>[5]資源化量内訳!Y43</f>
        <v>0</v>
      </c>
      <c r="AA43" s="38">
        <f t="shared" si="4"/>
        <v>1964</v>
      </c>
      <c r="AB43" s="40">
        <f t="shared" si="5"/>
        <v>99.23625254582484</v>
      </c>
      <c r="AC43" s="38">
        <f>[5]施設資源化量内訳!Y43</f>
        <v>64</v>
      </c>
      <c r="AD43" s="38">
        <f>[5]施設資源化量内訳!AT43</f>
        <v>0</v>
      </c>
      <c r="AE43" s="38">
        <f>[5]施設資源化量内訳!BO43</f>
        <v>0</v>
      </c>
      <c r="AF43" s="38">
        <f>[5]施設資源化量内訳!CJ43</f>
        <v>0</v>
      </c>
      <c r="AG43" s="38">
        <f>[5]施設資源化量内訳!DE43</f>
        <v>0</v>
      </c>
      <c r="AH43" s="38">
        <f>[5]施設資源化量内訳!DZ43</f>
        <v>0</v>
      </c>
      <c r="AI43" s="38">
        <f>[5]施設資源化量内訳!EU43</f>
        <v>114</v>
      </c>
      <c r="AJ43" s="38">
        <f t="shared" si="6"/>
        <v>178</v>
      </c>
      <c r="AK43" s="40">
        <f t="shared" si="7"/>
        <v>19.513294276701217</v>
      </c>
      <c r="AL43" s="40">
        <f>IF((AA43+J43)&lt;&gt;0,([5]資源化量内訳!D43-[5]資源化量内訳!R43-[5]資源化量内訳!T43-[5]資源化量内訳!V43-[5]資源化量内訳!U43)/(AA43+J43)*100,"-")</f>
        <v>18.341595313204145</v>
      </c>
      <c r="AM43" s="38">
        <f>[5]ごみ処理量内訳!AA43</f>
        <v>15</v>
      </c>
      <c r="AN43" s="38">
        <f>[5]ごみ処理量内訳!AB43</f>
        <v>145</v>
      </c>
      <c r="AO43" s="38">
        <f>[5]ごみ処理量内訳!AC43</f>
        <v>0</v>
      </c>
      <c r="AP43" s="38">
        <f t="shared" si="8"/>
        <v>160</v>
      </c>
      <c r="AQ43" s="41" t="s">
        <v>48</v>
      </c>
      <c r="AR43" s="42"/>
    </row>
    <row r="44" spans="1:44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3550</v>
      </c>
      <c r="E44" s="38">
        <v>3550</v>
      </c>
      <c r="F44" s="38">
        <v>0</v>
      </c>
      <c r="G44" s="38">
        <v>34</v>
      </c>
      <c r="H44" s="38">
        <f>SUM([5]ごみ搬入量内訳!E44,+[5]ごみ搬入量内訳!AD44)</f>
        <v>692</v>
      </c>
      <c r="I44" s="38">
        <f>[5]ごみ搬入量内訳!BC44</f>
        <v>1</v>
      </c>
      <c r="J44" s="38">
        <f>[5]資源化量内訳!BO44</f>
        <v>144</v>
      </c>
      <c r="K44" s="38">
        <f t="shared" si="1"/>
        <v>837</v>
      </c>
      <c r="L44" s="39">
        <f t="shared" si="2"/>
        <v>645.95793941732586</v>
      </c>
      <c r="M44" s="38">
        <f>IF(D44&lt;&gt;0,([5]ごみ搬入量内訳!BR44+H30実績!J44)/H30実績!D44/365*1000000,"-")</f>
        <v>559.52151263746873</v>
      </c>
      <c r="N44" s="38">
        <f>IF(D44&lt;&gt;0,[5]ごみ搬入量内訳!CM44/H30実績!D44/365*1000000,"-")</f>
        <v>86.436426779857214</v>
      </c>
      <c r="O44" s="38">
        <f>[5]ごみ搬入量内訳!DH44</f>
        <v>0</v>
      </c>
      <c r="P44" s="38">
        <f>[5]ごみ処理量内訳!E44</f>
        <v>601</v>
      </c>
      <c r="Q44" s="38">
        <f>[5]ごみ処理量内訳!N44</f>
        <v>3</v>
      </c>
      <c r="R44" s="38">
        <f t="shared" si="3"/>
        <v>89</v>
      </c>
      <c r="S44" s="38">
        <f>[5]ごみ処理量内訳!G44</f>
        <v>0</v>
      </c>
      <c r="T44" s="38">
        <f>[5]ごみ処理量内訳!L44</f>
        <v>89</v>
      </c>
      <c r="U44" s="38">
        <f>[5]ごみ処理量内訳!H44</f>
        <v>0</v>
      </c>
      <c r="V44" s="38">
        <f>[5]ごみ処理量内訳!I44</f>
        <v>0</v>
      </c>
      <c r="W44" s="38">
        <f>[5]ごみ処理量内訳!J44</f>
        <v>0</v>
      </c>
      <c r="X44" s="38">
        <f>[5]ごみ処理量内訳!K44</f>
        <v>0</v>
      </c>
      <c r="Y44" s="38">
        <f>[5]ごみ処理量内訳!M44</f>
        <v>0</v>
      </c>
      <c r="Z44" s="38">
        <f>[5]資源化量内訳!Y44</f>
        <v>0</v>
      </c>
      <c r="AA44" s="38">
        <f t="shared" si="4"/>
        <v>693</v>
      </c>
      <c r="AB44" s="40">
        <f t="shared" si="5"/>
        <v>99.567099567099575</v>
      </c>
      <c r="AC44" s="38">
        <f>[5]施設資源化量内訳!Y44</f>
        <v>13</v>
      </c>
      <c r="AD44" s="38">
        <f>[5]施設資源化量内訳!AT44</f>
        <v>0</v>
      </c>
      <c r="AE44" s="38">
        <f>[5]施設資源化量内訳!BO44</f>
        <v>0</v>
      </c>
      <c r="AF44" s="38">
        <f>[5]施設資源化量内訳!CJ44</f>
        <v>0</v>
      </c>
      <c r="AG44" s="38">
        <f>[5]施設資源化量内訳!DE44</f>
        <v>0</v>
      </c>
      <c r="AH44" s="38">
        <f>[5]施設資源化量内訳!DZ44</f>
        <v>0</v>
      </c>
      <c r="AI44" s="38">
        <f>[5]施設資源化量内訳!EU44</f>
        <v>57</v>
      </c>
      <c r="AJ44" s="38">
        <f t="shared" si="6"/>
        <v>70</v>
      </c>
      <c r="AK44" s="40">
        <f t="shared" si="7"/>
        <v>25.567502986857825</v>
      </c>
      <c r="AL44" s="40">
        <f>IF((AA44+J44)&lt;&gt;0,([5]資源化量内訳!D44-[5]資源化量内訳!R44-[5]資源化量内訳!T44-[5]資源化量内訳!V44-[5]資源化量内訳!U44)/(AA44+J44)*100,"-")</f>
        <v>24.492234169653525</v>
      </c>
      <c r="AM44" s="38">
        <f>[5]ごみ処理量内訳!AA44</f>
        <v>3</v>
      </c>
      <c r="AN44" s="38">
        <f>[5]ごみ処理量内訳!AB44</f>
        <v>58</v>
      </c>
      <c r="AO44" s="38">
        <f>[5]ごみ処理量内訳!AC44</f>
        <v>0</v>
      </c>
      <c r="AP44" s="38">
        <f t="shared" si="8"/>
        <v>61</v>
      </c>
      <c r="AQ44" s="41" t="s">
        <v>48</v>
      </c>
      <c r="AR44" s="42"/>
    </row>
    <row r="45" spans="1:44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10430</v>
      </c>
      <c r="E45" s="38">
        <v>10430</v>
      </c>
      <c r="F45" s="38">
        <v>0</v>
      </c>
      <c r="G45" s="38">
        <v>112</v>
      </c>
      <c r="H45" s="38">
        <f>SUM([5]ごみ搬入量内訳!E45,+[5]ごみ搬入量内訳!AD45)</f>
        <v>2025</v>
      </c>
      <c r="I45" s="38">
        <f>[5]ごみ搬入量内訳!BC45</f>
        <v>70</v>
      </c>
      <c r="J45" s="38">
        <f>[5]資源化量内訳!BO45</f>
        <v>285</v>
      </c>
      <c r="K45" s="38">
        <f t="shared" si="1"/>
        <v>2380</v>
      </c>
      <c r="L45" s="39">
        <f t="shared" si="2"/>
        <v>625.17238209064999</v>
      </c>
      <c r="M45" s="38">
        <f>IF(D45&lt;&gt;0,([5]ごみ搬入量内訳!BR45+H30実績!J45)/H30実績!D45/365*1000000,"-")</f>
        <v>424.2241164186554</v>
      </c>
      <c r="N45" s="38">
        <f>IF(D45&lt;&gt;0,[5]ごみ搬入量内訳!CM45/H30実績!D45/365*1000000,"-")</f>
        <v>200.94826567199462</v>
      </c>
      <c r="O45" s="38">
        <f>[5]ごみ搬入量内訳!DH45</f>
        <v>0</v>
      </c>
      <c r="P45" s="38">
        <f>[5]ごみ処理量内訳!E45</f>
        <v>1811</v>
      </c>
      <c r="Q45" s="38">
        <f>[5]ごみ処理量内訳!N45</f>
        <v>81</v>
      </c>
      <c r="R45" s="38">
        <f t="shared" si="3"/>
        <v>194</v>
      </c>
      <c r="S45" s="38">
        <f>[5]ごみ処理量内訳!G45</f>
        <v>0</v>
      </c>
      <c r="T45" s="38">
        <f>[5]ごみ処理量内訳!L45</f>
        <v>194</v>
      </c>
      <c r="U45" s="38">
        <f>[5]ごみ処理量内訳!H45</f>
        <v>0</v>
      </c>
      <c r="V45" s="38">
        <f>[5]ごみ処理量内訳!I45</f>
        <v>0</v>
      </c>
      <c r="W45" s="38">
        <f>[5]ごみ処理量内訳!J45</f>
        <v>0</v>
      </c>
      <c r="X45" s="38">
        <f>[5]ごみ処理量内訳!K45</f>
        <v>0</v>
      </c>
      <c r="Y45" s="38">
        <f>[5]ごみ処理量内訳!M45</f>
        <v>0</v>
      </c>
      <c r="Z45" s="38">
        <f>[5]資源化量内訳!Y45</f>
        <v>0</v>
      </c>
      <c r="AA45" s="38">
        <f t="shared" si="4"/>
        <v>2086</v>
      </c>
      <c r="AB45" s="40">
        <f t="shared" si="5"/>
        <v>96.116970278044107</v>
      </c>
      <c r="AC45" s="38">
        <f>[5]施設資源化量内訳!Y45</f>
        <v>29</v>
      </c>
      <c r="AD45" s="38">
        <f>[5]施設資源化量内訳!AT45</f>
        <v>0</v>
      </c>
      <c r="AE45" s="38">
        <f>[5]施設資源化量内訳!BO45</f>
        <v>0</v>
      </c>
      <c r="AF45" s="38">
        <f>[5]施設資源化量内訳!CJ45</f>
        <v>0</v>
      </c>
      <c r="AG45" s="38">
        <f>[5]施設資源化量内訳!DE45</f>
        <v>0</v>
      </c>
      <c r="AH45" s="38">
        <f>[5]施設資源化量内訳!DZ45</f>
        <v>0</v>
      </c>
      <c r="AI45" s="38">
        <f>[5]施設資源化量内訳!EU45</f>
        <v>106</v>
      </c>
      <c r="AJ45" s="38">
        <f t="shared" si="6"/>
        <v>135</v>
      </c>
      <c r="AK45" s="40">
        <f t="shared" si="7"/>
        <v>17.714044706874738</v>
      </c>
      <c r="AL45" s="40">
        <f>IF((AA45+J45)&lt;&gt;0,([5]資源化量内訳!D45-[5]資源化量内訳!R45-[5]資源化量内訳!T45-[5]資源化量内訳!V45-[5]資源化量内訳!U45)/(AA45+J45)*100,"-")</f>
        <v>16.575284690004217</v>
      </c>
      <c r="AM45" s="38">
        <f>[5]ごみ処理量内訳!AA45</f>
        <v>81</v>
      </c>
      <c r="AN45" s="38">
        <f>[5]ごみ処理量内訳!AB45</f>
        <v>174</v>
      </c>
      <c r="AO45" s="38">
        <f>[5]ごみ処理量内訳!AC45</f>
        <v>0</v>
      </c>
      <c r="AP45" s="38">
        <f t="shared" si="8"/>
        <v>255</v>
      </c>
      <c r="AQ45" s="41" t="s">
        <v>48</v>
      </c>
      <c r="AR45" s="42"/>
    </row>
    <row r="46" spans="1:44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7733</v>
      </c>
      <c r="E46" s="38">
        <v>7733</v>
      </c>
      <c r="F46" s="38">
        <v>0</v>
      </c>
      <c r="G46" s="38">
        <v>99</v>
      </c>
      <c r="H46" s="38">
        <f>SUM([5]ごみ搬入量内訳!E46,+[5]ごみ搬入量内訳!AD46)</f>
        <v>1496</v>
      </c>
      <c r="I46" s="38">
        <f>[5]ごみ搬入量内訳!BC46</f>
        <v>4</v>
      </c>
      <c r="J46" s="38">
        <f>[5]資源化量内訳!BO46</f>
        <v>263</v>
      </c>
      <c r="K46" s="38">
        <f t="shared" si="1"/>
        <v>1763</v>
      </c>
      <c r="L46" s="39">
        <f t="shared" si="2"/>
        <v>624.61360226320562</v>
      </c>
      <c r="M46" s="38">
        <f>IF(D46&lt;&gt;0,([5]ごみ搬入量内訳!BR46+H30実績!J46)/H30実績!D46/365*1000000,"-")</f>
        <v>480.0632053696221</v>
      </c>
      <c r="N46" s="38">
        <f>IF(D46&lt;&gt;0,[5]ごみ搬入量内訳!CM46/H30実績!D46/365*1000000,"-")</f>
        <v>144.55039689358364</v>
      </c>
      <c r="O46" s="38">
        <f>[5]ごみ搬入量内訳!DH46</f>
        <v>0</v>
      </c>
      <c r="P46" s="38">
        <f>[5]ごみ処理量内訳!E46</f>
        <v>1328</v>
      </c>
      <c r="Q46" s="38">
        <f>[5]ごみ処理量内訳!N46</f>
        <v>16</v>
      </c>
      <c r="R46" s="38">
        <f t="shared" si="3"/>
        <v>150</v>
      </c>
      <c r="S46" s="38">
        <f>[5]ごみ処理量内訳!G46</f>
        <v>0</v>
      </c>
      <c r="T46" s="38">
        <f>[5]ごみ処理量内訳!L46</f>
        <v>150</v>
      </c>
      <c r="U46" s="38">
        <f>[5]ごみ処理量内訳!H46</f>
        <v>0</v>
      </c>
      <c r="V46" s="38">
        <f>[5]ごみ処理量内訳!I46</f>
        <v>0</v>
      </c>
      <c r="W46" s="38">
        <f>[5]ごみ処理量内訳!J46</f>
        <v>0</v>
      </c>
      <c r="X46" s="38">
        <f>[5]ごみ処理量内訳!K46</f>
        <v>0</v>
      </c>
      <c r="Y46" s="38">
        <f>[5]ごみ処理量内訳!M46</f>
        <v>0</v>
      </c>
      <c r="Z46" s="38">
        <f>[5]資源化量内訳!Y46</f>
        <v>6</v>
      </c>
      <c r="AA46" s="38">
        <f t="shared" si="4"/>
        <v>1500</v>
      </c>
      <c r="AB46" s="40">
        <f t="shared" si="5"/>
        <v>98.933333333333323</v>
      </c>
      <c r="AC46" s="38">
        <f>[5]施設資源化量内訳!Y46</f>
        <v>30</v>
      </c>
      <c r="AD46" s="38">
        <f>[5]施設資源化量内訳!AT46</f>
        <v>0</v>
      </c>
      <c r="AE46" s="38">
        <f>[5]施設資源化量内訳!BO46</f>
        <v>0</v>
      </c>
      <c r="AF46" s="38">
        <f>[5]施設資源化量内訳!CJ46</f>
        <v>0</v>
      </c>
      <c r="AG46" s="38">
        <f>[5]施設資源化量内訳!DE46</f>
        <v>0</v>
      </c>
      <c r="AH46" s="38">
        <f>[5]施設資源化量内訳!DZ46</f>
        <v>0</v>
      </c>
      <c r="AI46" s="38">
        <f>[5]施設資源化量内訳!EU46</f>
        <v>83</v>
      </c>
      <c r="AJ46" s="38">
        <f t="shared" si="6"/>
        <v>113</v>
      </c>
      <c r="AK46" s="40">
        <f t="shared" si="7"/>
        <v>21.667612024957457</v>
      </c>
      <c r="AL46" s="40">
        <f>IF((AA46+J46)&lt;&gt;0,([5]資源化量内訳!D46-[5]資源化量内訳!R46-[5]資源化量内訳!T46-[5]資源化量内訳!V46-[5]資源化量内訳!U46)/(AA46+J46)*100,"-")</f>
        <v>20.533182076006806</v>
      </c>
      <c r="AM46" s="38">
        <f>[5]ごみ処理量内訳!AA46</f>
        <v>16</v>
      </c>
      <c r="AN46" s="38">
        <f>[5]ごみ処理量内訳!AB46</f>
        <v>129</v>
      </c>
      <c r="AO46" s="38">
        <f>[5]ごみ処理量内訳!AC46</f>
        <v>0</v>
      </c>
      <c r="AP46" s="38">
        <f t="shared" si="8"/>
        <v>145</v>
      </c>
      <c r="AQ46" s="41" t="s">
        <v>48</v>
      </c>
      <c r="AR46" s="42"/>
    </row>
    <row r="47" spans="1:44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2097</v>
      </c>
      <c r="E47" s="38">
        <v>2097</v>
      </c>
      <c r="F47" s="38">
        <v>0</v>
      </c>
      <c r="G47" s="38">
        <v>14</v>
      </c>
      <c r="H47" s="38">
        <f>SUM([5]ごみ搬入量内訳!E47,+[5]ごみ搬入量内訳!AD47)</f>
        <v>309</v>
      </c>
      <c r="I47" s="38">
        <f>[5]ごみ搬入量内訳!BC47</f>
        <v>1</v>
      </c>
      <c r="J47" s="38">
        <f>[5]資源化量内訳!BO47</f>
        <v>116</v>
      </c>
      <c r="K47" s="38">
        <f t="shared" si="1"/>
        <v>426</v>
      </c>
      <c r="L47" s="39">
        <f t="shared" si="2"/>
        <v>556.56809140259077</v>
      </c>
      <c r="M47" s="38">
        <f>IF(D47&lt;&gt;0,([5]ごみ搬入量内訳!BR47+H30実績!J47)/H30実績!D47/365*1000000,"-")</f>
        <v>483.40421084262573</v>
      </c>
      <c r="N47" s="38">
        <f>IF(D47&lt;&gt;0,[5]ごみ搬入量内訳!CM47/H30実績!D47/365*1000000,"-")</f>
        <v>73.163880559964994</v>
      </c>
      <c r="O47" s="38">
        <f>[5]ごみ搬入量内訳!DH47</f>
        <v>0</v>
      </c>
      <c r="P47" s="38">
        <f>[5]ごみ処理量内訳!E47</f>
        <v>248</v>
      </c>
      <c r="Q47" s="38">
        <f>[5]ごみ処理量内訳!N47</f>
        <v>5</v>
      </c>
      <c r="R47" s="38">
        <f t="shared" si="3"/>
        <v>57</v>
      </c>
      <c r="S47" s="38">
        <f>[5]ごみ処理量内訳!G47</f>
        <v>0</v>
      </c>
      <c r="T47" s="38">
        <f>[5]ごみ処理量内訳!L47</f>
        <v>57</v>
      </c>
      <c r="U47" s="38">
        <f>[5]ごみ処理量内訳!H47</f>
        <v>0</v>
      </c>
      <c r="V47" s="38">
        <f>[5]ごみ処理量内訳!I47</f>
        <v>0</v>
      </c>
      <c r="W47" s="38">
        <f>[5]ごみ処理量内訳!J47</f>
        <v>0</v>
      </c>
      <c r="X47" s="38">
        <f>[5]ごみ処理量内訳!K47</f>
        <v>0</v>
      </c>
      <c r="Y47" s="38">
        <f>[5]ごみ処理量内訳!M47</f>
        <v>0</v>
      </c>
      <c r="Z47" s="38">
        <f>[5]資源化量内訳!Y47</f>
        <v>0</v>
      </c>
      <c r="AA47" s="38">
        <f t="shared" si="4"/>
        <v>310</v>
      </c>
      <c r="AB47" s="40">
        <f t="shared" si="5"/>
        <v>98.387096774193552</v>
      </c>
      <c r="AC47" s="38">
        <f>[5]施設資源化量内訳!Y47</f>
        <v>6</v>
      </c>
      <c r="AD47" s="38">
        <f>[5]施設資源化量内訳!AT47</f>
        <v>0</v>
      </c>
      <c r="AE47" s="38">
        <f>[5]施設資源化量内訳!BO47</f>
        <v>0</v>
      </c>
      <c r="AF47" s="38">
        <f>[5]施設資源化量内訳!CJ47</f>
        <v>0</v>
      </c>
      <c r="AG47" s="38">
        <f>[5]施設資源化量内訳!DE47</f>
        <v>0</v>
      </c>
      <c r="AH47" s="38">
        <f>[5]施設資源化量内訳!DZ47</f>
        <v>0</v>
      </c>
      <c r="AI47" s="38">
        <f>[5]施設資源化量内訳!EU47</f>
        <v>40</v>
      </c>
      <c r="AJ47" s="38">
        <f t="shared" si="6"/>
        <v>46</v>
      </c>
      <c r="AK47" s="40">
        <f t="shared" si="7"/>
        <v>38.028169014084504</v>
      </c>
      <c r="AL47" s="40">
        <f>IF((AA47+J47)&lt;&gt;0,([5]資源化量内訳!D47-[5]資源化量内訳!R47-[5]資源化量内訳!T47-[5]資源化量内訳!V47-[5]資源化量内訳!U47)/(AA47+J47)*100,"-")</f>
        <v>37.089201877934272</v>
      </c>
      <c r="AM47" s="38">
        <f>[5]ごみ処理量内訳!AA47</f>
        <v>5</v>
      </c>
      <c r="AN47" s="38">
        <f>[5]ごみ処理量内訳!AB47</f>
        <v>25</v>
      </c>
      <c r="AO47" s="38">
        <f>[5]ごみ処理量内訳!AC47</f>
        <v>0</v>
      </c>
      <c r="AP47" s="38">
        <f t="shared" si="8"/>
        <v>30</v>
      </c>
      <c r="AQ47" s="41" t="s">
        <v>48</v>
      </c>
      <c r="AR47" s="42"/>
    </row>
    <row r="48" spans="1:44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17679</v>
      </c>
      <c r="E48" s="38">
        <v>17679</v>
      </c>
      <c r="F48" s="38">
        <v>0</v>
      </c>
      <c r="G48" s="38">
        <v>338</v>
      </c>
      <c r="H48" s="38">
        <f>SUM([5]ごみ搬入量内訳!E48,+[5]ごみ搬入量内訳!AD48)</f>
        <v>4145</v>
      </c>
      <c r="I48" s="38">
        <f>[5]ごみ搬入量内訳!BC48</f>
        <v>67</v>
      </c>
      <c r="J48" s="38">
        <f>[5]資源化量内訳!BO48</f>
        <v>323</v>
      </c>
      <c r="K48" s="38">
        <f t="shared" si="1"/>
        <v>4535</v>
      </c>
      <c r="L48" s="39">
        <f t="shared" si="2"/>
        <v>702.79187364933398</v>
      </c>
      <c r="M48" s="38">
        <f>IF(D48&lt;&gt;0,([5]ごみ搬入量内訳!BR48+H30実績!J48)/H30実績!D48/365*1000000,"-")</f>
        <v>516.36218809252068</v>
      </c>
      <c r="N48" s="38">
        <f>IF(D48&lt;&gt;0,[5]ごみ搬入量内訳!CM48/H30実績!D48/365*1000000,"-")</f>
        <v>186.42968555681338</v>
      </c>
      <c r="O48" s="38">
        <f>[5]ごみ搬入量内訳!DH48</f>
        <v>0</v>
      </c>
      <c r="P48" s="38">
        <f>[5]ごみ処理量内訳!E48</f>
        <v>3727</v>
      </c>
      <c r="Q48" s="38">
        <f>[5]ごみ処理量内訳!N48</f>
        <v>68</v>
      </c>
      <c r="R48" s="38">
        <f t="shared" si="3"/>
        <v>323</v>
      </c>
      <c r="S48" s="38">
        <f>[5]ごみ処理量内訳!G48</f>
        <v>0</v>
      </c>
      <c r="T48" s="38">
        <f>[5]ごみ処理量内訳!L48</f>
        <v>323</v>
      </c>
      <c r="U48" s="38">
        <f>[5]ごみ処理量内訳!H48</f>
        <v>0</v>
      </c>
      <c r="V48" s="38">
        <f>[5]ごみ処理量内訳!I48</f>
        <v>0</v>
      </c>
      <c r="W48" s="38">
        <f>[5]ごみ処理量内訳!J48</f>
        <v>0</v>
      </c>
      <c r="X48" s="38">
        <f>[5]ごみ処理量内訳!K48</f>
        <v>0</v>
      </c>
      <c r="Y48" s="38">
        <f>[5]ごみ処理量内訳!M48</f>
        <v>0</v>
      </c>
      <c r="Z48" s="38">
        <f>[5]資源化量内訳!Y48</f>
        <v>94</v>
      </c>
      <c r="AA48" s="38">
        <f t="shared" si="4"/>
        <v>4212</v>
      </c>
      <c r="AB48" s="40">
        <f t="shared" si="5"/>
        <v>98.385565052231712</v>
      </c>
      <c r="AC48" s="38">
        <f>[5]施設資源化量内訳!Y48</f>
        <v>84</v>
      </c>
      <c r="AD48" s="38">
        <f>[5]施設資源化量内訳!AT48</f>
        <v>0</v>
      </c>
      <c r="AE48" s="38">
        <f>[5]施設資源化量内訳!BO48</f>
        <v>0</v>
      </c>
      <c r="AF48" s="38">
        <f>[5]施設資源化量内訳!CJ48</f>
        <v>0</v>
      </c>
      <c r="AG48" s="38">
        <f>[5]施設資源化量内訳!DE48</f>
        <v>0</v>
      </c>
      <c r="AH48" s="38">
        <f>[5]施設資源化量内訳!DZ48</f>
        <v>0</v>
      </c>
      <c r="AI48" s="38">
        <f>[5]施設資源化量内訳!EU48</f>
        <v>172</v>
      </c>
      <c r="AJ48" s="38">
        <f t="shared" si="6"/>
        <v>256</v>
      </c>
      <c r="AK48" s="40">
        <f t="shared" si="7"/>
        <v>14.840132304299889</v>
      </c>
      <c r="AL48" s="40">
        <f>IF((AA48+J48)&lt;&gt;0,([5]資源化量内訳!D48-[5]資源化量内訳!R48-[5]資源化量内訳!T48-[5]資源化量内訳!V48-[5]資源化量内訳!U48)/(AA48+J48)*100,"-")</f>
        <v>13.60529217199559</v>
      </c>
      <c r="AM48" s="38">
        <f>[5]ごみ処理量内訳!AA48</f>
        <v>68</v>
      </c>
      <c r="AN48" s="38">
        <f>[5]ごみ処理量内訳!AB48</f>
        <v>357</v>
      </c>
      <c r="AO48" s="38">
        <f>[5]ごみ処理量内訳!AC48</f>
        <v>0</v>
      </c>
      <c r="AP48" s="38">
        <f t="shared" si="8"/>
        <v>425</v>
      </c>
      <c r="AQ48" s="41" t="s">
        <v>48</v>
      </c>
      <c r="AR48" s="42"/>
    </row>
    <row r="49" spans="1:44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1544</v>
      </c>
      <c r="E49" s="38">
        <v>1544</v>
      </c>
      <c r="F49" s="38">
        <v>0</v>
      </c>
      <c r="G49" s="38">
        <v>21</v>
      </c>
      <c r="H49" s="38">
        <f>SUM([5]ごみ搬入量内訳!E49,+[5]ごみ搬入量内訳!AD49)</f>
        <v>445</v>
      </c>
      <c r="I49" s="38">
        <f>[5]ごみ搬入量内訳!BC49</f>
        <v>97</v>
      </c>
      <c r="J49" s="38">
        <f>[5]資源化量内訳!BO49</f>
        <v>36</v>
      </c>
      <c r="K49" s="38">
        <f t="shared" si="1"/>
        <v>578</v>
      </c>
      <c r="L49" s="39">
        <f t="shared" si="2"/>
        <v>1025.6228263184043</v>
      </c>
      <c r="M49" s="38">
        <f>IF(D49&lt;&gt;0,([5]ごみ搬入量内訳!BR49+H30実績!J49)/H30実績!D49/365*1000000,"-")</f>
        <v>1025.6228263184043</v>
      </c>
      <c r="N49" s="38">
        <f>IF(D49&lt;&gt;0,[5]ごみ搬入量内訳!CM49/H30実績!D49/365*1000000,"-")</f>
        <v>0</v>
      </c>
      <c r="O49" s="38">
        <f>[5]ごみ搬入量内訳!DH49</f>
        <v>0</v>
      </c>
      <c r="P49" s="38">
        <f>[5]ごみ処理量内訳!E49</f>
        <v>394</v>
      </c>
      <c r="Q49" s="38">
        <f>[5]ごみ処理量内訳!N49</f>
        <v>4</v>
      </c>
      <c r="R49" s="38">
        <f t="shared" si="3"/>
        <v>45</v>
      </c>
      <c r="S49" s="38">
        <f>[5]ごみ処理量内訳!G49</f>
        <v>0</v>
      </c>
      <c r="T49" s="38">
        <f>[5]ごみ処理量内訳!L49</f>
        <v>45</v>
      </c>
      <c r="U49" s="38">
        <f>[5]ごみ処理量内訳!H49</f>
        <v>0</v>
      </c>
      <c r="V49" s="38">
        <f>[5]ごみ処理量内訳!I49</f>
        <v>0</v>
      </c>
      <c r="W49" s="38">
        <f>[5]ごみ処理量内訳!J49</f>
        <v>0</v>
      </c>
      <c r="X49" s="38">
        <f>[5]ごみ処理量内訳!K49</f>
        <v>0</v>
      </c>
      <c r="Y49" s="38">
        <f>[5]ごみ処理量内訳!M49</f>
        <v>0</v>
      </c>
      <c r="Z49" s="38">
        <f>[5]資源化量内訳!Y49</f>
        <v>99</v>
      </c>
      <c r="AA49" s="38">
        <f t="shared" si="4"/>
        <v>542</v>
      </c>
      <c r="AB49" s="40">
        <f t="shared" si="5"/>
        <v>99.261992619926204</v>
      </c>
      <c r="AC49" s="38">
        <f>[5]施設資源化量内訳!Y49</f>
        <v>0</v>
      </c>
      <c r="AD49" s="38">
        <f>[5]施設資源化量内訳!AT49</f>
        <v>0</v>
      </c>
      <c r="AE49" s="38">
        <f>[5]施設資源化量内訳!BO49</f>
        <v>0</v>
      </c>
      <c r="AF49" s="38">
        <f>[5]施設資源化量内訳!CJ49</f>
        <v>0</v>
      </c>
      <c r="AG49" s="38">
        <f>[5]施設資源化量内訳!DE49</f>
        <v>0</v>
      </c>
      <c r="AH49" s="38">
        <f>[5]施設資源化量内訳!DZ49</f>
        <v>0</v>
      </c>
      <c r="AI49" s="38">
        <f>[5]施設資源化量内訳!EU49</f>
        <v>45</v>
      </c>
      <c r="AJ49" s="38">
        <f t="shared" si="6"/>
        <v>45</v>
      </c>
      <c r="AK49" s="40">
        <f t="shared" si="7"/>
        <v>31.141868512110726</v>
      </c>
      <c r="AL49" s="40">
        <f>IF((AA49+J49)&lt;&gt;0,([5]資源化量内訳!D49-[5]資源化量内訳!R49-[5]資源化量内訳!T49-[5]資源化量内訳!V49-[5]資源化量内訳!U49)/(AA49+J49)*100,"-")</f>
        <v>31.141868512110726</v>
      </c>
      <c r="AM49" s="38">
        <f>[5]ごみ処理量内訳!AA49</f>
        <v>4</v>
      </c>
      <c r="AN49" s="38">
        <f>[5]ごみ処理量内訳!AB49</f>
        <v>39</v>
      </c>
      <c r="AO49" s="38">
        <f>[5]ごみ処理量内訳!AC49</f>
        <v>0</v>
      </c>
      <c r="AP49" s="38">
        <f t="shared" si="8"/>
        <v>43</v>
      </c>
      <c r="AQ49" s="41" t="s">
        <v>48</v>
      </c>
      <c r="AR49" s="42"/>
    </row>
  </sheetData>
  <mergeCells count="46">
    <mergeCell ref="L2:N2"/>
    <mergeCell ref="E3:E4"/>
    <mergeCell ref="F3:F4"/>
    <mergeCell ref="H3:H4"/>
    <mergeCell ref="I3:I4"/>
    <mergeCell ref="L3:L5"/>
    <mergeCell ref="M3:M5"/>
    <mergeCell ref="N3:N5"/>
    <mergeCell ref="A2:A6"/>
    <mergeCell ref="B2:B6"/>
    <mergeCell ref="C2:C6"/>
    <mergeCell ref="D2:E2"/>
    <mergeCell ref="H2:K2"/>
    <mergeCell ref="J3:J4"/>
    <mergeCell ref="K3:K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&amp;Lごみ処理の概要（平成30年度実績）</oddHeader>
  </headerFooter>
  <colBreaks count="2" manualBreakCount="2">
    <brk id="15" min="1" max="48" man="1"/>
    <brk id="28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49"/>
  <sheetViews>
    <sheetView zoomScaleNormal="100" workbookViewId="0">
      <pane xSplit="3" ySplit="6" topLeftCell="AC49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44" width="9" style="7"/>
    <col min="45" max="16384" width="9" style="3"/>
  </cols>
  <sheetData>
    <row r="1" spans="1:44" ht="16.2" x14ac:dyDescent="0.2">
      <c r="A1" s="1" t="s">
        <v>0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4" s="15" customFormat="1" ht="25.5" customHeight="1" x14ac:dyDescent="0.15">
      <c r="A2" s="123" t="s">
        <v>1</v>
      </c>
      <c r="B2" s="123" t="s">
        <v>2</v>
      </c>
      <c r="C2" s="126" t="s">
        <v>3</v>
      </c>
      <c r="D2" s="131" t="s">
        <v>4</v>
      </c>
      <c r="E2" s="134"/>
      <c r="F2" s="8"/>
      <c r="G2" s="9" t="s">
        <v>5</v>
      </c>
      <c r="H2" s="131" t="s">
        <v>6</v>
      </c>
      <c r="I2" s="134"/>
      <c r="J2" s="134"/>
      <c r="K2" s="140"/>
      <c r="L2" s="141" t="s">
        <v>7</v>
      </c>
      <c r="M2" s="142"/>
      <c r="N2" s="143"/>
      <c r="O2" s="123" t="s">
        <v>8</v>
      </c>
      <c r="P2" s="10" t="s">
        <v>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129" t="s">
        <v>10</v>
      </c>
      <c r="AC2" s="131" t="s">
        <v>11</v>
      </c>
      <c r="AD2" s="134"/>
      <c r="AE2" s="134"/>
      <c r="AF2" s="134"/>
      <c r="AG2" s="134"/>
      <c r="AH2" s="134"/>
      <c r="AI2" s="134"/>
      <c r="AJ2" s="135"/>
      <c r="AK2" s="129" t="s">
        <v>12</v>
      </c>
      <c r="AL2" s="129" t="s">
        <v>13</v>
      </c>
      <c r="AM2" s="131" t="s">
        <v>14</v>
      </c>
      <c r="AN2" s="132"/>
      <c r="AO2" s="132"/>
      <c r="AP2" s="133"/>
      <c r="AQ2" s="14"/>
      <c r="AR2" s="14"/>
    </row>
    <row r="3" spans="1:44" s="15" customFormat="1" ht="22.5" customHeight="1" x14ac:dyDescent="0.2">
      <c r="A3" s="124"/>
      <c r="B3" s="124"/>
      <c r="C3" s="128"/>
      <c r="D3" s="16"/>
      <c r="E3" s="126" t="s">
        <v>15</v>
      </c>
      <c r="F3" s="123" t="s">
        <v>16</v>
      </c>
      <c r="G3" s="17"/>
      <c r="H3" s="126" t="s">
        <v>17</v>
      </c>
      <c r="I3" s="126" t="s">
        <v>18</v>
      </c>
      <c r="J3" s="123" t="s">
        <v>19</v>
      </c>
      <c r="K3" s="125" t="s">
        <v>20</v>
      </c>
      <c r="L3" s="144" t="s">
        <v>21</v>
      </c>
      <c r="M3" s="144" t="s">
        <v>22</v>
      </c>
      <c r="N3" s="144" t="s">
        <v>23</v>
      </c>
      <c r="O3" s="124"/>
      <c r="P3" s="126" t="s">
        <v>24</v>
      </c>
      <c r="Q3" s="126" t="s">
        <v>25</v>
      </c>
      <c r="R3" s="136" t="s">
        <v>26</v>
      </c>
      <c r="S3" s="137"/>
      <c r="T3" s="137"/>
      <c r="U3" s="137"/>
      <c r="V3" s="137"/>
      <c r="W3" s="137"/>
      <c r="X3" s="137"/>
      <c r="Y3" s="138"/>
      <c r="Z3" s="126" t="s">
        <v>27</v>
      </c>
      <c r="AA3" s="125" t="s">
        <v>20</v>
      </c>
      <c r="AB3" s="130"/>
      <c r="AC3" s="126" t="s">
        <v>28</v>
      </c>
      <c r="AD3" s="126" t="s">
        <v>29</v>
      </c>
      <c r="AE3" s="123" t="s">
        <v>30</v>
      </c>
      <c r="AF3" s="123" t="s">
        <v>31</v>
      </c>
      <c r="AG3" s="123" t="s">
        <v>32</v>
      </c>
      <c r="AH3" s="123" t="s">
        <v>33</v>
      </c>
      <c r="AI3" s="123" t="s">
        <v>34</v>
      </c>
      <c r="AJ3" s="125" t="s">
        <v>20</v>
      </c>
      <c r="AK3" s="130"/>
      <c r="AL3" s="130"/>
      <c r="AM3" s="126" t="s">
        <v>25</v>
      </c>
      <c r="AN3" s="126" t="s">
        <v>35</v>
      </c>
      <c r="AO3" s="126" t="s">
        <v>36</v>
      </c>
      <c r="AP3" s="125" t="s">
        <v>20</v>
      </c>
      <c r="AQ3" s="14"/>
      <c r="AR3" s="14"/>
    </row>
    <row r="4" spans="1:44" s="15" customFormat="1" ht="25.5" customHeight="1" x14ac:dyDescent="0.2">
      <c r="A4" s="124"/>
      <c r="B4" s="124"/>
      <c r="C4" s="128"/>
      <c r="D4" s="16"/>
      <c r="E4" s="124"/>
      <c r="F4" s="128"/>
      <c r="G4" s="19"/>
      <c r="H4" s="124"/>
      <c r="I4" s="124"/>
      <c r="J4" s="124"/>
      <c r="K4" s="125"/>
      <c r="L4" s="125"/>
      <c r="M4" s="125"/>
      <c r="N4" s="125"/>
      <c r="O4" s="124"/>
      <c r="P4" s="127"/>
      <c r="Q4" s="127"/>
      <c r="R4" s="125" t="s">
        <v>20</v>
      </c>
      <c r="S4" s="126" t="s">
        <v>29</v>
      </c>
      <c r="T4" s="123" t="s">
        <v>37</v>
      </c>
      <c r="U4" s="123" t="s">
        <v>30</v>
      </c>
      <c r="V4" s="123" t="s">
        <v>31</v>
      </c>
      <c r="W4" s="123" t="s">
        <v>32</v>
      </c>
      <c r="X4" s="123" t="s">
        <v>38</v>
      </c>
      <c r="Y4" s="126" t="s">
        <v>39</v>
      </c>
      <c r="Z4" s="139"/>
      <c r="AA4" s="125"/>
      <c r="AB4" s="130"/>
      <c r="AC4" s="127"/>
      <c r="AD4" s="127"/>
      <c r="AE4" s="127"/>
      <c r="AF4" s="128"/>
      <c r="AG4" s="128"/>
      <c r="AH4" s="127"/>
      <c r="AI4" s="127"/>
      <c r="AJ4" s="125"/>
      <c r="AK4" s="130"/>
      <c r="AL4" s="130"/>
      <c r="AM4" s="127"/>
      <c r="AN4" s="127"/>
      <c r="AO4" s="127"/>
      <c r="AP4" s="125"/>
      <c r="AQ4" s="14"/>
      <c r="AR4" s="14"/>
    </row>
    <row r="5" spans="1:44" s="23" customFormat="1" ht="60" customHeight="1" x14ac:dyDescent="0.2">
      <c r="A5" s="124"/>
      <c r="B5" s="124"/>
      <c r="C5" s="128"/>
      <c r="D5" s="20"/>
      <c r="E5" s="21"/>
      <c r="F5" s="21"/>
      <c r="G5" s="21"/>
      <c r="H5" s="21"/>
      <c r="I5" s="21"/>
      <c r="J5" s="21"/>
      <c r="K5" s="20"/>
      <c r="L5" s="125"/>
      <c r="M5" s="125"/>
      <c r="N5" s="125"/>
      <c r="O5" s="21"/>
      <c r="P5" s="21"/>
      <c r="Q5" s="21"/>
      <c r="R5" s="125"/>
      <c r="S5" s="128"/>
      <c r="T5" s="124"/>
      <c r="U5" s="124"/>
      <c r="V5" s="124"/>
      <c r="W5" s="124"/>
      <c r="X5" s="124"/>
      <c r="Y5" s="128"/>
      <c r="Z5" s="20"/>
      <c r="AA5" s="20"/>
      <c r="AB5" s="130"/>
      <c r="AC5" s="21"/>
      <c r="AD5" s="21"/>
      <c r="AE5" s="21"/>
      <c r="AF5" s="21"/>
      <c r="AG5" s="21"/>
      <c r="AH5" s="21"/>
      <c r="AI5" s="21"/>
      <c r="AJ5" s="20"/>
      <c r="AK5" s="130"/>
      <c r="AL5" s="130"/>
      <c r="AM5" s="21"/>
      <c r="AN5" s="21"/>
      <c r="AO5" s="21"/>
      <c r="AP5" s="20"/>
      <c r="AQ5" s="22"/>
      <c r="AR5" s="22"/>
    </row>
    <row r="6" spans="1:44" s="28" customFormat="1" ht="13.5" customHeight="1" x14ac:dyDescent="0.2">
      <c r="A6" s="124"/>
      <c r="B6" s="124"/>
      <c r="C6" s="128"/>
      <c r="D6" s="24" t="s">
        <v>40</v>
      </c>
      <c r="E6" s="24" t="s">
        <v>40</v>
      </c>
      <c r="F6" s="24" t="s">
        <v>40</v>
      </c>
      <c r="G6" s="24" t="s">
        <v>40</v>
      </c>
      <c r="H6" s="25" t="s">
        <v>41</v>
      </c>
      <c r="I6" s="25" t="s">
        <v>41</v>
      </c>
      <c r="J6" s="25" t="s">
        <v>41</v>
      </c>
      <c r="K6" s="25" t="s">
        <v>41</v>
      </c>
      <c r="L6" s="26" t="s">
        <v>42</v>
      </c>
      <c r="M6" s="26" t="s">
        <v>42</v>
      </c>
      <c r="N6" s="26" t="s">
        <v>42</v>
      </c>
      <c r="O6" s="25" t="s">
        <v>41</v>
      </c>
      <c r="P6" s="25" t="s">
        <v>41</v>
      </c>
      <c r="Q6" s="25" t="s">
        <v>41</v>
      </c>
      <c r="R6" s="25" t="s">
        <v>41</v>
      </c>
      <c r="S6" s="25" t="s">
        <v>41</v>
      </c>
      <c r="T6" s="25" t="s">
        <v>41</v>
      </c>
      <c r="U6" s="25" t="s">
        <v>41</v>
      </c>
      <c r="V6" s="25" t="s">
        <v>41</v>
      </c>
      <c r="W6" s="25" t="s">
        <v>41</v>
      </c>
      <c r="X6" s="25" t="s">
        <v>41</v>
      </c>
      <c r="Y6" s="25" t="s">
        <v>41</v>
      </c>
      <c r="Z6" s="25" t="s">
        <v>41</v>
      </c>
      <c r="AA6" s="25" t="s">
        <v>41</v>
      </c>
      <c r="AB6" s="25" t="s">
        <v>43</v>
      </c>
      <c r="AC6" s="25" t="s">
        <v>41</v>
      </c>
      <c r="AD6" s="25" t="s">
        <v>41</v>
      </c>
      <c r="AE6" s="25" t="s">
        <v>41</v>
      </c>
      <c r="AF6" s="25" t="s">
        <v>41</v>
      </c>
      <c r="AG6" s="25" t="s">
        <v>41</v>
      </c>
      <c r="AH6" s="25" t="s">
        <v>41</v>
      </c>
      <c r="AI6" s="25" t="s">
        <v>41</v>
      </c>
      <c r="AJ6" s="25" t="s">
        <v>41</v>
      </c>
      <c r="AK6" s="25" t="s">
        <v>43</v>
      </c>
      <c r="AL6" s="25" t="s">
        <v>43</v>
      </c>
      <c r="AM6" s="25" t="s">
        <v>41</v>
      </c>
      <c r="AN6" s="25" t="s">
        <v>41</v>
      </c>
      <c r="AO6" s="25" t="s">
        <v>41</v>
      </c>
      <c r="AP6" s="25" t="s">
        <v>41</v>
      </c>
      <c r="AQ6" s="27"/>
      <c r="AR6" s="27"/>
    </row>
    <row r="7" spans="1:44" s="35" customFormat="1" ht="13.5" customHeight="1" x14ac:dyDescent="0.2">
      <c r="A7" s="29" t="s">
        <v>44</v>
      </c>
      <c r="B7" s="30" t="s">
        <v>45</v>
      </c>
      <c r="C7" s="31" t="s">
        <v>20</v>
      </c>
      <c r="D7" s="32">
        <f t="shared" ref="D7:D49" si="0">+E7+F7</f>
        <v>1996003</v>
      </c>
      <c r="E7" s="32">
        <f>SUM(E$8:E$49)</f>
        <v>1996003</v>
      </c>
      <c r="F7" s="32">
        <f>SUM(F$8:F$49)</f>
        <v>0</v>
      </c>
      <c r="G7" s="32">
        <f>SUM(G$8:G$49)</f>
        <v>56753</v>
      </c>
      <c r="H7" s="32">
        <f>SUM([6]ごみ搬入量内訳!E7,+[6]ごみ搬入量内訳!AD7)</f>
        <v>548240</v>
      </c>
      <c r="I7" s="32">
        <f>[6]ごみ搬入量内訳!BC7</f>
        <v>73692</v>
      </c>
      <c r="J7" s="32">
        <f>[6]資源化量内訳!BO7</f>
        <v>31348</v>
      </c>
      <c r="K7" s="32">
        <f t="shared" ref="K7:K49" si="1">SUM(H7:J7)</f>
        <v>653280</v>
      </c>
      <c r="L7" s="32">
        <f t="shared" ref="L7:L49" si="2">IF(D7&lt;&gt;0,K7/D7/366*1000000,"-")</f>
        <v>894.24616735890936</v>
      </c>
      <c r="M7" s="32">
        <f>IF(D7&lt;&gt;0,([6]ごみ搬入量内訳!BR7+'R1実績'!J7)/'R1実績'!D7/366*1000000,"-")</f>
        <v>624.34337865754765</v>
      </c>
      <c r="N7" s="32">
        <f>IF(D7&lt;&gt;0,[6]ごみ搬入量内訳!CM7/'R1実績'!D7/366*1000000,"-")</f>
        <v>269.90278870136171</v>
      </c>
      <c r="O7" s="32">
        <f>[6]ごみ搬入量内訳!DH7</f>
        <v>58</v>
      </c>
      <c r="P7" s="32">
        <f>[6]ごみ処理量内訳!E7</f>
        <v>516059</v>
      </c>
      <c r="Q7" s="32">
        <f>[6]ごみ処理量内訳!N7</f>
        <v>8327</v>
      </c>
      <c r="R7" s="32">
        <f t="shared" ref="R7:R49" si="3">SUM(S7:Y7)</f>
        <v>82043</v>
      </c>
      <c r="S7" s="32">
        <f>[6]ごみ処理量内訳!G7</f>
        <v>30065</v>
      </c>
      <c r="T7" s="32">
        <f>[6]ごみ処理量内訳!L7</f>
        <v>33822</v>
      </c>
      <c r="U7" s="32">
        <f>[6]ごみ処理量内訳!H7</f>
        <v>264</v>
      </c>
      <c r="V7" s="32">
        <f>[6]ごみ処理量内訳!I7</f>
        <v>0</v>
      </c>
      <c r="W7" s="32">
        <f>[6]ごみ処理量内訳!J7</f>
        <v>0</v>
      </c>
      <c r="X7" s="32">
        <f>[6]ごみ処理量内訳!K7</f>
        <v>17278</v>
      </c>
      <c r="Y7" s="32">
        <f>[6]ごみ処理量内訳!M7</f>
        <v>614</v>
      </c>
      <c r="Z7" s="32">
        <f>[6]資源化量内訳!Y7</f>
        <v>16245</v>
      </c>
      <c r="AA7" s="32">
        <f t="shared" ref="AA7:AA49" si="4">SUM(P7,Q7,R7,Z7)</f>
        <v>622674</v>
      </c>
      <c r="AB7" s="33">
        <f t="shared" ref="AB7:AB49" si="5">IF(AA7&lt;&gt;0,(Z7+P7+R7)/AA7*100,"-")</f>
        <v>98.662703115916202</v>
      </c>
      <c r="AC7" s="32">
        <f>[6]施設資源化量内訳!Y7</f>
        <v>22719</v>
      </c>
      <c r="AD7" s="32">
        <f>[6]施設資源化量内訳!AT7</f>
        <v>4946</v>
      </c>
      <c r="AE7" s="32">
        <f>[6]施設資源化量内訳!BO7</f>
        <v>197</v>
      </c>
      <c r="AF7" s="32">
        <f>[6]施設資源化量内訳!CJ7</f>
        <v>0</v>
      </c>
      <c r="AG7" s="32">
        <f>[6]施設資源化量内訳!DE7</f>
        <v>0</v>
      </c>
      <c r="AH7" s="32">
        <f>[6]施設資源化量内訳!DZ7</f>
        <v>11664</v>
      </c>
      <c r="AI7" s="32">
        <f>[6]施設資源化量内訳!EU7</f>
        <v>25195</v>
      </c>
      <c r="AJ7" s="32">
        <f t="shared" ref="AJ7:AJ49" si="6">SUM(AC7:AI7)</f>
        <v>64721</v>
      </c>
      <c r="AK7" s="33">
        <f t="shared" ref="AK7:AK49" si="7">IF((AA7+J7)&lt;&gt;0,(Z7+AJ7+J7)/(AA7+J7)*100,"-")</f>
        <v>17.172816816559688</v>
      </c>
      <c r="AL7" s="33">
        <f>IF((AA7+J7)&lt;&gt;0,([6]資源化量内訳!D7-[6]資源化量内訳!R7-[6]資源化量内訳!T7-[6]資源化量内訳!V7-[6]資源化量内訳!U7)/(AA7+J7)*100,"-")</f>
        <v>15.604826748947284</v>
      </c>
      <c r="AM7" s="32">
        <f>[6]ごみ処理量内訳!AA7</f>
        <v>8327</v>
      </c>
      <c r="AN7" s="32">
        <f>[6]ごみ処理量内訳!AB7</f>
        <v>36770</v>
      </c>
      <c r="AO7" s="32">
        <f>[6]ごみ処理量内訳!AC7</f>
        <v>4182</v>
      </c>
      <c r="AP7" s="32">
        <f t="shared" ref="AP7:AP49" si="8">SUM(AM7:AO7)</f>
        <v>49279</v>
      </c>
      <c r="AQ7" s="34"/>
      <c r="AR7" s="34"/>
    </row>
    <row r="8" spans="1:44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401342</v>
      </c>
      <c r="E8" s="38">
        <v>401342</v>
      </c>
      <c r="F8" s="38">
        <v>0</v>
      </c>
      <c r="G8" s="38">
        <v>9527</v>
      </c>
      <c r="H8" s="38">
        <f>SUM([6]ごみ搬入量内訳!E8,+[6]ごみ搬入量内訳!AD8)</f>
        <v>125923</v>
      </c>
      <c r="I8" s="38">
        <f>[6]ごみ搬入量内訳!BC8</f>
        <v>7643</v>
      </c>
      <c r="J8" s="38">
        <f>[6]資源化量内訳!BO8</f>
        <v>6104</v>
      </c>
      <c r="K8" s="38">
        <f t="shared" si="1"/>
        <v>139670</v>
      </c>
      <c r="L8" s="39">
        <f t="shared" si="2"/>
        <v>950.83998649013438</v>
      </c>
      <c r="M8" s="38">
        <f>IF(D8&lt;&gt;0,([6]ごみ搬入量内訳!BR8+'R1実績'!J8)/'R1実績'!D8/366*1000000,"-")</f>
        <v>656.87405639325959</v>
      </c>
      <c r="N8" s="38">
        <f>IF(D8&lt;&gt;0,[6]ごみ搬入量内訳!CM8/'R1実績'!D8/366*1000000,"-")</f>
        <v>293.96593009687473</v>
      </c>
      <c r="O8" s="38">
        <f>[6]ごみ搬入量内訳!DH8</f>
        <v>0</v>
      </c>
      <c r="P8" s="38">
        <f>[6]ごみ処理量内訳!E8</f>
        <v>115478</v>
      </c>
      <c r="Q8" s="38">
        <f>[6]ごみ処理量内訳!N8</f>
        <v>0</v>
      </c>
      <c r="R8" s="38">
        <f t="shared" si="3"/>
        <v>13643</v>
      </c>
      <c r="S8" s="38">
        <f>[6]ごみ処理量内訳!G8</f>
        <v>8149</v>
      </c>
      <c r="T8" s="38">
        <f>[6]ごみ処理量内訳!L8</f>
        <v>5484</v>
      </c>
      <c r="U8" s="38">
        <f>[6]ごみ処理量内訳!H8</f>
        <v>0</v>
      </c>
      <c r="V8" s="38">
        <f>[6]ごみ処理量内訳!I8</f>
        <v>0</v>
      </c>
      <c r="W8" s="38">
        <f>[6]ごみ処理量内訳!J8</f>
        <v>0</v>
      </c>
      <c r="X8" s="38">
        <f>[6]ごみ処理量内訳!K8</f>
        <v>0</v>
      </c>
      <c r="Y8" s="38">
        <f>[6]ごみ処理量内訳!M8</f>
        <v>10</v>
      </c>
      <c r="Z8" s="38">
        <f>[6]資源化量内訳!Y8</f>
        <v>3533</v>
      </c>
      <c r="AA8" s="38">
        <f t="shared" si="4"/>
        <v>132654</v>
      </c>
      <c r="AB8" s="40">
        <f t="shared" si="5"/>
        <v>100</v>
      </c>
      <c r="AC8" s="38">
        <f>[6]施設資源化量内訳!Y8</f>
        <v>782</v>
      </c>
      <c r="AD8" s="38">
        <f>[6]施設資源化量内訳!AT8</f>
        <v>982</v>
      </c>
      <c r="AE8" s="38">
        <f>[6]施設資源化量内訳!BO8</f>
        <v>0</v>
      </c>
      <c r="AF8" s="38">
        <f>[6]施設資源化量内訳!CJ8</f>
        <v>0</v>
      </c>
      <c r="AG8" s="38">
        <f>[6]施設資源化量内訳!DE8</f>
        <v>0</v>
      </c>
      <c r="AH8" s="38">
        <f>[6]施設資源化量内訳!DZ8</f>
        <v>0</v>
      </c>
      <c r="AI8" s="38">
        <f>[6]施設資源化量内訳!EU8</f>
        <v>4696</v>
      </c>
      <c r="AJ8" s="38">
        <f t="shared" si="6"/>
        <v>6460</v>
      </c>
      <c r="AK8" s="40">
        <f t="shared" si="7"/>
        <v>11.600772568068148</v>
      </c>
      <c r="AL8" s="40">
        <f>IF((AA8+J8)&lt;&gt;0,([6]資源化量内訳!D8-[6]資源化量内訳!R8-[6]資源化量内訳!T8-[6]資源化量内訳!V8-[6]資源化量内訳!U8)/(AA8+J8)*100,"-")</f>
        <v>11.600772568068148</v>
      </c>
      <c r="AM8" s="38">
        <f>[6]ごみ処理量内訳!AA8</f>
        <v>0</v>
      </c>
      <c r="AN8" s="38">
        <f>[6]ごみ処理量内訳!AB8</f>
        <v>14446</v>
      </c>
      <c r="AO8" s="38">
        <f>[6]ごみ処理量内訳!AC8</f>
        <v>0</v>
      </c>
      <c r="AP8" s="38">
        <f t="shared" si="8"/>
        <v>14446</v>
      </c>
      <c r="AQ8" s="41" t="s">
        <v>48</v>
      </c>
      <c r="AR8" s="42"/>
    </row>
    <row r="9" spans="1:44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158918</v>
      </c>
      <c r="E9" s="38">
        <v>158918</v>
      </c>
      <c r="F9" s="38">
        <v>0</v>
      </c>
      <c r="G9" s="38">
        <v>5486</v>
      </c>
      <c r="H9" s="38">
        <f>SUM([6]ごみ搬入量内訳!E9,+[6]ごみ搬入量内訳!AD9)</f>
        <v>43778</v>
      </c>
      <c r="I9" s="38">
        <f>[6]ごみ搬入量内訳!BC9</f>
        <v>7398</v>
      </c>
      <c r="J9" s="38">
        <f>[6]資源化量内訳!BO9</f>
        <v>2994</v>
      </c>
      <c r="K9" s="38">
        <f t="shared" si="1"/>
        <v>54170</v>
      </c>
      <c r="L9" s="39">
        <f t="shared" si="2"/>
        <v>931.33228760036195</v>
      </c>
      <c r="M9" s="38">
        <f>IF(D9&lt;&gt;0,([6]ごみ搬入量内訳!BR9+'R1実績'!J9)/'R1実績'!D9/366*1000000,"-")</f>
        <v>588.07865788019899</v>
      </c>
      <c r="N9" s="38">
        <f>IF(D9&lt;&gt;0,[6]ごみ搬入量内訳!CM9/'R1実績'!D9/366*1000000,"-")</f>
        <v>343.25362972016296</v>
      </c>
      <c r="O9" s="38">
        <f>[6]ごみ搬入量内訳!DH9</f>
        <v>0</v>
      </c>
      <c r="P9" s="38">
        <f>[6]ごみ処理量内訳!E9</f>
        <v>43867</v>
      </c>
      <c r="Q9" s="38">
        <f>[6]ごみ処理量内訳!N9</f>
        <v>1852</v>
      </c>
      <c r="R9" s="38">
        <f t="shared" si="3"/>
        <v>3836</v>
      </c>
      <c r="S9" s="38">
        <f>[6]ごみ処理量内訳!G9</f>
        <v>3327</v>
      </c>
      <c r="T9" s="38">
        <f>[6]ごみ処理量内訳!L9</f>
        <v>490</v>
      </c>
      <c r="U9" s="38">
        <f>[6]ごみ処理量内訳!H9</f>
        <v>6</v>
      </c>
      <c r="V9" s="38">
        <f>[6]ごみ処理量内訳!I9</f>
        <v>0</v>
      </c>
      <c r="W9" s="38">
        <f>[6]ごみ処理量内訳!J9</f>
        <v>0</v>
      </c>
      <c r="X9" s="38">
        <f>[6]ごみ処理量内訳!K9</f>
        <v>13</v>
      </c>
      <c r="Y9" s="38">
        <f>[6]ごみ処理量内訳!M9</f>
        <v>0</v>
      </c>
      <c r="Z9" s="38">
        <f>[6]資源化量内訳!Y9</f>
        <v>1621</v>
      </c>
      <c r="AA9" s="38">
        <f t="shared" si="4"/>
        <v>51176</v>
      </c>
      <c r="AB9" s="40">
        <f t="shared" si="5"/>
        <v>96.381116148194465</v>
      </c>
      <c r="AC9" s="38">
        <f>[6]施設資源化量内訳!Y9</f>
        <v>4670</v>
      </c>
      <c r="AD9" s="38">
        <f>[6]施設資源化量内訳!AT9</f>
        <v>845</v>
      </c>
      <c r="AE9" s="38">
        <f>[6]施設資源化量内訳!BO9</f>
        <v>1</v>
      </c>
      <c r="AF9" s="38">
        <f>[6]施設資源化量内訳!CJ9</f>
        <v>0</v>
      </c>
      <c r="AG9" s="38">
        <f>[6]施設資源化量内訳!DE9</f>
        <v>0</v>
      </c>
      <c r="AH9" s="38">
        <f>[6]施設資源化量内訳!DZ9</f>
        <v>13</v>
      </c>
      <c r="AI9" s="38">
        <f>[6]施設資源化量内訳!EU9</f>
        <v>462</v>
      </c>
      <c r="AJ9" s="38">
        <f t="shared" si="6"/>
        <v>5991</v>
      </c>
      <c r="AK9" s="40">
        <f t="shared" si="7"/>
        <v>19.57910282444157</v>
      </c>
      <c r="AL9" s="40">
        <f>IF((AA9+J9)&lt;&gt;0,([6]資源化量内訳!D9-[6]資源化量内訳!R9-[6]資源化量内訳!T9-[6]資源化量内訳!V9-[6]資源化量内訳!U9)/(AA9+J9)*100,"-")</f>
        <v>19.57910282444157</v>
      </c>
      <c r="AM9" s="38">
        <f>[6]ごみ処理量内訳!AA9</f>
        <v>1852</v>
      </c>
      <c r="AN9" s="38">
        <f>[6]ごみ処理量内訳!AB9</f>
        <v>491</v>
      </c>
      <c r="AO9" s="38">
        <f>[6]ごみ処理量内訳!AC9</f>
        <v>180</v>
      </c>
      <c r="AP9" s="38">
        <f t="shared" si="8"/>
        <v>2523</v>
      </c>
      <c r="AQ9" s="41" t="s">
        <v>48</v>
      </c>
      <c r="AR9" s="42"/>
    </row>
    <row r="10" spans="1:44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86039</v>
      </c>
      <c r="E10" s="38">
        <v>86039</v>
      </c>
      <c r="F10" s="38">
        <v>0</v>
      </c>
      <c r="G10" s="38">
        <v>826</v>
      </c>
      <c r="H10" s="38">
        <f>SUM([6]ごみ搬入量内訳!E10,+[6]ごみ搬入量内訳!AD10)</f>
        <v>26799</v>
      </c>
      <c r="I10" s="38">
        <f>[6]ごみ搬入量内訳!BC10</f>
        <v>3942</v>
      </c>
      <c r="J10" s="38">
        <f>[6]資源化量内訳!BO10</f>
        <v>1241</v>
      </c>
      <c r="K10" s="38">
        <f t="shared" si="1"/>
        <v>31982</v>
      </c>
      <c r="L10" s="39">
        <f t="shared" si="2"/>
        <v>1015.6151705761596</v>
      </c>
      <c r="M10" s="38">
        <f>IF(D10&lt;&gt;0,([6]ごみ搬入量内訳!BR10+'R1実績'!J10)/'R1実績'!D10/366*1000000,"-")</f>
        <v>705.39240147608746</v>
      </c>
      <c r="N10" s="38">
        <f>IF(D10&lt;&gt;0,[6]ごみ搬入量内訳!CM10/'R1実績'!D10/366*1000000,"-")</f>
        <v>310.22276910007196</v>
      </c>
      <c r="O10" s="38">
        <f>[6]ごみ搬入量内訳!DH10</f>
        <v>0</v>
      </c>
      <c r="P10" s="38">
        <f>[6]ごみ処理量内訳!E10</f>
        <v>23123</v>
      </c>
      <c r="Q10" s="38">
        <f>[6]ごみ処理量内訳!N10</f>
        <v>0</v>
      </c>
      <c r="R10" s="38">
        <f t="shared" si="3"/>
        <v>6823</v>
      </c>
      <c r="S10" s="38">
        <f>[6]ごみ処理量内訳!G10</f>
        <v>0</v>
      </c>
      <c r="T10" s="38">
        <f>[6]ごみ処理量内訳!L10</f>
        <v>6823</v>
      </c>
      <c r="U10" s="38">
        <f>[6]ごみ処理量内訳!H10</f>
        <v>0</v>
      </c>
      <c r="V10" s="38">
        <f>[6]ごみ処理量内訳!I10</f>
        <v>0</v>
      </c>
      <c r="W10" s="38">
        <f>[6]ごみ処理量内訳!J10</f>
        <v>0</v>
      </c>
      <c r="X10" s="38">
        <f>[6]ごみ処理量内訳!K10</f>
        <v>0</v>
      </c>
      <c r="Y10" s="38">
        <f>[6]ごみ処理量内訳!M10</f>
        <v>0</v>
      </c>
      <c r="Z10" s="38">
        <f>[6]資源化量内訳!Y10</f>
        <v>795</v>
      </c>
      <c r="AA10" s="38">
        <f t="shared" si="4"/>
        <v>30741</v>
      </c>
      <c r="AB10" s="40">
        <f t="shared" si="5"/>
        <v>100</v>
      </c>
      <c r="AC10" s="38">
        <f>[6]施設資源化量内訳!Y10</f>
        <v>0</v>
      </c>
      <c r="AD10" s="38">
        <f>[6]施設資源化量内訳!AT10</f>
        <v>0</v>
      </c>
      <c r="AE10" s="38">
        <f>[6]施設資源化量内訳!BO10</f>
        <v>0</v>
      </c>
      <c r="AF10" s="38">
        <f>[6]施設資源化量内訳!CJ10</f>
        <v>0</v>
      </c>
      <c r="AG10" s="38">
        <f>[6]施設資源化量内訳!DE10</f>
        <v>0</v>
      </c>
      <c r="AH10" s="38">
        <f>[6]施設資源化量内訳!DZ10</f>
        <v>0</v>
      </c>
      <c r="AI10" s="38">
        <f>[6]施設資源化量内訳!EU10</f>
        <v>3189</v>
      </c>
      <c r="AJ10" s="38">
        <f t="shared" si="6"/>
        <v>3189</v>
      </c>
      <c r="AK10" s="40">
        <f t="shared" si="7"/>
        <v>16.337314739540993</v>
      </c>
      <c r="AL10" s="40">
        <f>IF((AA10+J10)&lt;&gt;0,([6]資源化量内訳!D10-[6]資源化量内訳!R10-[6]資源化量内訳!T10-[6]資源化量内訳!V10-[6]資源化量内訳!U10)/(AA10+J10)*100,"-")</f>
        <v>16.337314739540993</v>
      </c>
      <c r="AM10" s="38">
        <f>[6]ごみ処理量内訳!AA10</f>
        <v>0</v>
      </c>
      <c r="AN10" s="38">
        <f>[6]ごみ処理量内訳!AB10</f>
        <v>2064</v>
      </c>
      <c r="AO10" s="38">
        <f>[6]ごみ処理量内訳!AC10</f>
        <v>2947</v>
      </c>
      <c r="AP10" s="38">
        <f t="shared" si="8"/>
        <v>5011</v>
      </c>
      <c r="AQ10" s="41" t="s">
        <v>48</v>
      </c>
      <c r="AR10" s="42"/>
    </row>
    <row r="11" spans="1:44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107354</v>
      </c>
      <c r="E11" s="38">
        <v>107354</v>
      </c>
      <c r="F11" s="38">
        <v>0</v>
      </c>
      <c r="G11" s="38">
        <v>1987</v>
      </c>
      <c r="H11" s="38">
        <f>SUM([6]ごみ搬入量内訳!E11,+[6]ごみ搬入量内訳!AD11)</f>
        <v>28814</v>
      </c>
      <c r="I11" s="38">
        <f>[6]ごみ搬入量内訳!BC11</f>
        <v>8089</v>
      </c>
      <c r="J11" s="38">
        <f>[6]資源化量内訳!BO11</f>
        <v>1983</v>
      </c>
      <c r="K11" s="38">
        <f t="shared" si="1"/>
        <v>38886</v>
      </c>
      <c r="L11" s="39">
        <f t="shared" si="2"/>
        <v>989.6780896784868</v>
      </c>
      <c r="M11" s="38">
        <f>IF(D11&lt;&gt;0,([6]ごみ搬入量内訳!BR11+'R1実績'!J11)/'R1実績'!D11/366*1000000,"-")</f>
        <v>629.67714901855265</v>
      </c>
      <c r="N11" s="38">
        <f>IF(D11&lt;&gt;0,[6]ごみ搬入量内訳!CM11/'R1実績'!D11/366*1000000,"-")</f>
        <v>360.00094065993403</v>
      </c>
      <c r="O11" s="38">
        <f>[6]ごみ搬入量内訳!DH11</f>
        <v>0</v>
      </c>
      <c r="P11" s="38">
        <f>[6]ごみ処理量内訳!E11</f>
        <v>36423</v>
      </c>
      <c r="Q11" s="38">
        <f>[6]ごみ処理量内訳!N11</f>
        <v>0</v>
      </c>
      <c r="R11" s="38">
        <f t="shared" si="3"/>
        <v>1048</v>
      </c>
      <c r="S11" s="38">
        <f>[6]ごみ処理量内訳!G11</f>
        <v>0</v>
      </c>
      <c r="T11" s="38">
        <f>[6]ごみ処理量内訳!L11</f>
        <v>916</v>
      </c>
      <c r="U11" s="38">
        <f>[6]ごみ処理量内訳!H11</f>
        <v>92</v>
      </c>
      <c r="V11" s="38">
        <f>[6]ごみ処理量内訳!I11</f>
        <v>0</v>
      </c>
      <c r="W11" s="38">
        <f>[6]ごみ処理量内訳!J11</f>
        <v>0</v>
      </c>
      <c r="X11" s="38">
        <f>[6]ごみ処理量内訳!K11</f>
        <v>40</v>
      </c>
      <c r="Y11" s="38">
        <f>[6]ごみ処理量内訳!M11</f>
        <v>0</v>
      </c>
      <c r="Z11" s="38">
        <f>[6]資源化量内訳!Y11</f>
        <v>1223</v>
      </c>
      <c r="AA11" s="38">
        <f t="shared" si="4"/>
        <v>38694</v>
      </c>
      <c r="AB11" s="40">
        <f t="shared" si="5"/>
        <v>100</v>
      </c>
      <c r="AC11" s="38">
        <f>[6]施設資源化量内訳!Y11</f>
        <v>2886</v>
      </c>
      <c r="AD11" s="38">
        <f>[6]施設資源化量内訳!AT11</f>
        <v>0</v>
      </c>
      <c r="AE11" s="38">
        <f>[6]施設資源化量内訳!BO11</f>
        <v>30</v>
      </c>
      <c r="AF11" s="38">
        <f>[6]施設資源化量内訳!CJ11</f>
        <v>0</v>
      </c>
      <c r="AG11" s="38">
        <f>[6]施設資源化量内訳!DE11</f>
        <v>0</v>
      </c>
      <c r="AH11" s="38">
        <f>[6]施設資源化量内訳!DZ11</f>
        <v>2</v>
      </c>
      <c r="AI11" s="38">
        <f>[6]施設資源化量内訳!EU11</f>
        <v>916</v>
      </c>
      <c r="AJ11" s="38">
        <f t="shared" si="6"/>
        <v>3834</v>
      </c>
      <c r="AK11" s="40">
        <f t="shared" si="7"/>
        <v>17.307077709762272</v>
      </c>
      <c r="AL11" s="40">
        <f>IF((AA11+J11)&lt;&gt;0,([6]資源化量内訳!D11-[6]資源化量内訳!R11-[6]資源化量内訳!T11-[6]資源化量内訳!V11-[6]資源化量内訳!U11)/(AA11+J11)*100,"-")</f>
        <v>17.307077709762272</v>
      </c>
      <c r="AM11" s="38">
        <f>[6]ごみ処理量内訳!AA11</f>
        <v>0</v>
      </c>
      <c r="AN11" s="38">
        <f>[6]ごみ処理量内訳!AB11</f>
        <v>2451</v>
      </c>
      <c r="AO11" s="38">
        <f>[6]ごみ処理量内訳!AC11</f>
        <v>0</v>
      </c>
      <c r="AP11" s="38">
        <f t="shared" si="8"/>
        <v>2451</v>
      </c>
      <c r="AQ11" s="41" t="s">
        <v>48</v>
      </c>
      <c r="AR11" s="42"/>
    </row>
    <row r="12" spans="1:44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86553</v>
      </c>
      <c r="E12" s="38">
        <v>86553</v>
      </c>
      <c r="F12" s="38">
        <v>0</v>
      </c>
      <c r="G12" s="38">
        <v>2415</v>
      </c>
      <c r="H12" s="38">
        <f>SUM([6]ごみ搬入量内訳!E12,+[6]ごみ搬入量内訳!AD12)</f>
        <v>23722</v>
      </c>
      <c r="I12" s="38">
        <f>[6]ごみ搬入量内訳!BC12</f>
        <v>5123</v>
      </c>
      <c r="J12" s="38">
        <f>[6]資源化量内訳!BO12</f>
        <v>1405</v>
      </c>
      <c r="K12" s="38">
        <f t="shared" si="1"/>
        <v>30250</v>
      </c>
      <c r="L12" s="39">
        <f t="shared" si="2"/>
        <v>954.90939914322678</v>
      </c>
      <c r="M12" s="38">
        <f>IF(D12&lt;&gt;0,([6]ごみ搬入量内訳!BR12+'R1実績'!J12)/'R1実績'!D12/366*1000000,"-")</f>
        <v>627.08347814810577</v>
      </c>
      <c r="N12" s="38">
        <f>IF(D12&lt;&gt;0,[6]ごみ搬入量内訳!CM12/'R1実績'!D12/366*1000000,"-")</f>
        <v>327.82592099512107</v>
      </c>
      <c r="O12" s="38">
        <f>[6]ごみ搬入量内訳!DH12</f>
        <v>0</v>
      </c>
      <c r="P12" s="38">
        <f>[6]ごみ処理量内訳!E12</f>
        <v>23991</v>
      </c>
      <c r="Q12" s="38">
        <f>[6]ごみ処理量内訳!N12</f>
        <v>0</v>
      </c>
      <c r="R12" s="38">
        <f t="shared" si="3"/>
        <v>4831</v>
      </c>
      <c r="S12" s="38">
        <f>[6]ごみ処理量内訳!G12</f>
        <v>4077</v>
      </c>
      <c r="T12" s="38">
        <f>[6]ごみ処理量内訳!L12</f>
        <v>754</v>
      </c>
      <c r="U12" s="38">
        <f>[6]ごみ処理量内訳!H12</f>
        <v>0</v>
      </c>
      <c r="V12" s="38">
        <f>[6]ごみ処理量内訳!I12</f>
        <v>0</v>
      </c>
      <c r="W12" s="38">
        <f>[6]ごみ処理量内訳!J12</f>
        <v>0</v>
      </c>
      <c r="X12" s="38">
        <f>[6]ごみ処理量内訳!K12</f>
        <v>0</v>
      </c>
      <c r="Y12" s="38">
        <f>[6]ごみ処理量内訳!M12</f>
        <v>0</v>
      </c>
      <c r="Z12" s="38">
        <f>[6]資源化量内訳!Y12</f>
        <v>0</v>
      </c>
      <c r="AA12" s="38">
        <f t="shared" si="4"/>
        <v>28822</v>
      </c>
      <c r="AB12" s="40">
        <f t="shared" si="5"/>
        <v>100</v>
      </c>
      <c r="AC12" s="38">
        <f>[6]施設資源化量内訳!Y12</f>
        <v>1956</v>
      </c>
      <c r="AD12" s="38">
        <f>[6]施設資源化量内訳!AT12</f>
        <v>684</v>
      </c>
      <c r="AE12" s="38">
        <f>[6]施設資源化量内訳!BO12</f>
        <v>0</v>
      </c>
      <c r="AF12" s="38">
        <f>[6]施設資源化量内訳!CJ12</f>
        <v>0</v>
      </c>
      <c r="AG12" s="38">
        <f>[6]施設資源化量内訳!DE12</f>
        <v>0</v>
      </c>
      <c r="AH12" s="38">
        <f>[6]施設資源化量内訳!DZ12</f>
        <v>0</v>
      </c>
      <c r="AI12" s="38">
        <f>[6]施設資源化量内訳!EU12</f>
        <v>665</v>
      </c>
      <c r="AJ12" s="38">
        <f t="shared" si="6"/>
        <v>3305</v>
      </c>
      <c r="AK12" s="40">
        <f t="shared" si="7"/>
        <v>15.582095477553182</v>
      </c>
      <c r="AL12" s="40">
        <f>IF((AA12+J12)&lt;&gt;0,([6]資源化量内訳!D12-[6]資源化量内訳!R12-[6]資源化量内訳!T12-[6]資源化量内訳!V12-[6]資源化量内訳!U12)/(AA12+J12)*100,"-")</f>
        <v>12.822972838852682</v>
      </c>
      <c r="AM12" s="38">
        <f>[6]ごみ処理量内訳!AA12</f>
        <v>0</v>
      </c>
      <c r="AN12" s="38">
        <f>[6]ごみ処理量内訳!AB12</f>
        <v>876</v>
      </c>
      <c r="AO12" s="38">
        <f>[6]ごみ処理量内訳!AC12</f>
        <v>0</v>
      </c>
      <c r="AP12" s="38">
        <f t="shared" si="8"/>
        <v>876</v>
      </c>
      <c r="AQ12" s="41" t="s">
        <v>48</v>
      </c>
      <c r="AR12" s="42"/>
    </row>
    <row r="13" spans="1:44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76284</v>
      </c>
      <c r="E13" s="38">
        <v>76284</v>
      </c>
      <c r="F13" s="38">
        <v>0</v>
      </c>
      <c r="G13" s="38">
        <v>1702</v>
      </c>
      <c r="H13" s="38">
        <f>SUM([6]ごみ搬入量内訳!E13,+[6]ごみ搬入量内訳!AD13)</f>
        <v>20561</v>
      </c>
      <c r="I13" s="38">
        <f>[6]ごみ搬入量内訳!BC13</f>
        <v>4324</v>
      </c>
      <c r="J13" s="38">
        <f>[6]資源化量内訳!BO13</f>
        <v>2929</v>
      </c>
      <c r="K13" s="38">
        <f t="shared" si="1"/>
        <v>27814</v>
      </c>
      <c r="L13" s="39">
        <f t="shared" si="2"/>
        <v>996.20543651520222</v>
      </c>
      <c r="M13" s="38">
        <f>IF(D13&lt;&gt;0,([6]ごみ搬入量内訳!BR13+'R1実績'!J13)/'R1実績'!D13/366*1000000,"-")</f>
        <v>746.92126889652775</v>
      </c>
      <c r="N13" s="38">
        <f>IF(D13&lt;&gt;0,[6]ごみ搬入量内訳!CM13/'R1実績'!D13/366*1000000,"-")</f>
        <v>249.28416761867433</v>
      </c>
      <c r="O13" s="38">
        <f>[6]ごみ搬入量内訳!DH13</f>
        <v>0</v>
      </c>
      <c r="P13" s="38">
        <f>[6]ごみ処理量内訳!E13</f>
        <v>20828</v>
      </c>
      <c r="Q13" s="38">
        <f>[6]ごみ処理量内訳!N13</f>
        <v>0</v>
      </c>
      <c r="R13" s="38">
        <f t="shared" si="3"/>
        <v>3972</v>
      </c>
      <c r="S13" s="38">
        <f>[6]ごみ処理量内訳!G13</f>
        <v>3188</v>
      </c>
      <c r="T13" s="38">
        <f>[6]ごみ処理量内訳!L13</f>
        <v>784</v>
      </c>
      <c r="U13" s="38">
        <f>[6]ごみ処理量内訳!H13</f>
        <v>0</v>
      </c>
      <c r="V13" s="38">
        <f>[6]ごみ処理量内訳!I13</f>
        <v>0</v>
      </c>
      <c r="W13" s="38">
        <f>[6]ごみ処理量内訳!J13</f>
        <v>0</v>
      </c>
      <c r="X13" s="38">
        <f>[6]ごみ処理量内訳!K13</f>
        <v>0</v>
      </c>
      <c r="Y13" s="38">
        <f>[6]ごみ処理量内訳!M13</f>
        <v>0</v>
      </c>
      <c r="Z13" s="38">
        <f>[6]資源化量内訳!Y13</f>
        <v>85</v>
      </c>
      <c r="AA13" s="38">
        <f t="shared" si="4"/>
        <v>24885</v>
      </c>
      <c r="AB13" s="40">
        <f t="shared" si="5"/>
        <v>100</v>
      </c>
      <c r="AC13" s="38">
        <f>[6]施設資源化量内訳!Y13</f>
        <v>239</v>
      </c>
      <c r="AD13" s="38">
        <f>[6]施設資源化量内訳!AT13</f>
        <v>543</v>
      </c>
      <c r="AE13" s="38">
        <f>[6]施設資源化量内訳!BO13</f>
        <v>0</v>
      </c>
      <c r="AF13" s="38">
        <f>[6]施設資源化量内訳!CJ13</f>
        <v>0</v>
      </c>
      <c r="AG13" s="38">
        <f>[6]施設資源化量内訳!DE13</f>
        <v>0</v>
      </c>
      <c r="AH13" s="38">
        <f>[6]施設資源化量内訳!DZ13</f>
        <v>0</v>
      </c>
      <c r="AI13" s="38">
        <f>[6]施設資源化量内訳!EU13</f>
        <v>784</v>
      </c>
      <c r="AJ13" s="38">
        <f t="shared" si="6"/>
        <v>1566</v>
      </c>
      <c r="AK13" s="40">
        <f t="shared" si="7"/>
        <v>16.466527647947078</v>
      </c>
      <c r="AL13" s="40">
        <f>IF((AA13+J13)&lt;&gt;0,([6]資源化量内訳!D13-[6]資源化量内訳!R13-[6]資源化量内訳!T13-[6]資源化量内訳!V13-[6]資源化量内訳!U13)/(AA13+J13)*100,"-")</f>
        <v>16.466527647947078</v>
      </c>
      <c r="AM13" s="38">
        <f>[6]ごみ処理量内訳!AA13</f>
        <v>0</v>
      </c>
      <c r="AN13" s="38">
        <f>[6]ごみ処理量内訳!AB13</f>
        <v>2424</v>
      </c>
      <c r="AO13" s="38">
        <f>[6]ごみ処理量内訳!AC13</f>
        <v>0</v>
      </c>
      <c r="AP13" s="38">
        <f t="shared" si="8"/>
        <v>2424</v>
      </c>
      <c r="AQ13" s="41" t="s">
        <v>48</v>
      </c>
      <c r="AR13" s="42"/>
    </row>
    <row r="14" spans="1:44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19519</v>
      </c>
      <c r="E14" s="38">
        <v>19519</v>
      </c>
      <c r="F14" s="38">
        <v>0</v>
      </c>
      <c r="G14" s="38">
        <v>478</v>
      </c>
      <c r="H14" s="38">
        <f>SUM([6]ごみ搬入量内訳!E14,+[6]ごみ搬入量内訳!AD14)</f>
        <v>5529</v>
      </c>
      <c r="I14" s="38">
        <f>[6]ごみ搬入量内訳!BC14</f>
        <v>1034</v>
      </c>
      <c r="J14" s="38">
        <f>[6]資源化量内訳!BO14</f>
        <v>288</v>
      </c>
      <c r="K14" s="38">
        <f t="shared" si="1"/>
        <v>6851</v>
      </c>
      <c r="L14" s="39">
        <f t="shared" si="2"/>
        <v>958.99273707529483</v>
      </c>
      <c r="M14" s="38">
        <f>IF(D14&lt;&gt;0,([6]ごみ搬入量内訳!BR14+'R1実績'!J14)/'R1実績'!D14/366*1000000,"-")</f>
        <v>652.85974685727263</v>
      </c>
      <c r="N14" s="38">
        <f>IF(D14&lt;&gt;0,[6]ごみ搬入量内訳!CM14/'R1実績'!D14/366*1000000,"-")</f>
        <v>306.13299021802214</v>
      </c>
      <c r="O14" s="38">
        <f>[6]ごみ搬入量内訳!DH14</f>
        <v>0</v>
      </c>
      <c r="P14" s="38">
        <f>[6]ごみ処理量内訳!E14</f>
        <v>5585</v>
      </c>
      <c r="Q14" s="38">
        <f>[6]ごみ処理量内訳!N14</f>
        <v>0</v>
      </c>
      <c r="R14" s="38">
        <f t="shared" si="3"/>
        <v>978</v>
      </c>
      <c r="S14" s="38">
        <f>[6]ごみ処理量内訳!G14</f>
        <v>786</v>
      </c>
      <c r="T14" s="38">
        <f>[6]ごみ処理量内訳!L14</f>
        <v>192</v>
      </c>
      <c r="U14" s="38">
        <f>[6]ごみ処理量内訳!H14</f>
        <v>0</v>
      </c>
      <c r="V14" s="38">
        <f>[6]ごみ処理量内訳!I14</f>
        <v>0</v>
      </c>
      <c r="W14" s="38">
        <f>[6]ごみ処理量内訳!J14</f>
        <v>0</v>
      </c>
      <c r="X14" s="38">
        <f>[6]ごみ処理量内訳!K14</f>
        <v>0</v>
      </c>
      <c r="Y14" s="38">
        <f>[6]ごみ処理量内訳!M14</f>
        <v>0</v>
      </c>
      <c r="Z14" s="38">
        <f>[6]資源化量内訳!Y14</f>
        <v>0</v>
      </c>
      <c r="AA14" s="38">
        <f t="shared" si="4"/>
        <v>6563</v>
      </c>
      <c r="AB14" s="40">
        <f t="shared" si="5"/>
        <v>100</v>
      </c>
      <c r="AC14" s="38">
        <f>[6]施設資源化量内訳!Y14</f>
        <v>454</v>
      </c>
      <c r="AD14" s="38">
        <f>[6]施設資源化量内訳!AT14</f>
        <v>132</v>
      </c>
      <c r="AE14" s="38">
        <f>[6]施設資源化量内訳!BO14</f>
        <v>0</v>
      </c>
      <c r="AF14" s="38">
        <f>[6]施設資源化量内訳!CJ14</f>
        <v>0</v>
      </c>
      <c r="AG14" s="38">
        <f>[6]施設資源化量内訳!DE14</f>
        <v>0</v>
      </c>
      <c r="AH14" s="38">
        <f>[6]施設資源化量内訳!DZ14</f>
        <v>0</v>
      </c>
      <c r="AI14" s="38">
        <f>[6]施設資源化量内訳!EU14</f>
        <v>172</v>
      </c>
      <c r="AJ14" s="38">
        <f t="shared" si="6"/>
        <v>758</v>
      </c>
      <c r="AK14" s="40">
        <f t="shared" si="7"/>
        <v>15.267844110348856</v>
      </c>
      <c r="AL14" s="40">
        <f>IF((AA14+J14)&lt;&gt;0,([6]資源化量内訳!D14-[6]資源化量内訳!R14-[6]資源化量内訳!T14-[6]資源化量内訳!V14-[6]資源化量内訳!U14)/(AA14+J14)*100,"-")</f>
        <v>12.436140709385493</v>
      </c>
      <c r="AM14" s="38">
        <f>[6]ごみ処理量内訳!AA14</f>
        <v>0</v>
      </c>
      <c r="AN14" s="38">
        <f>[6]ごみ処理量内訳!AB14</f>
        <v>203</v>
      </c>
      <c r="AO14" s="38">
        <f>[6]ごみ処理量内訳!AC14</f>
        <v>0</v>
      </c>
      <c r="AP14" s="38">
        <f t="shared" si="8"/>
        <v>203</v>
      </c>
      <c r="AQ14" s="41" t="s">
        <v>48</v>
      </c>
      <c r="AR14" s="42"/>
    </row>
    <row r="15" spans="1:44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37036</v>
      </c>
      <c r="E15" s="38">
        <v>37036</v>
      </c>
      <c r="F15" s="38">
        <v>0</v>
      </c>
      <c r="G15" s="38">
        <v>1079</v>
      </c>
      <c r="H15" s="38">
        <f>SUM([6]ごみ搬入量内訳!E15,+[6]ごみ搬入量内訳!AD15)</f>
        <v>11190</v>
      </c>
      <c r="I15" s="38">
        <f>[6]ごみ搬入量内訳!BC15</f>
        <v>2202</v>
      </c>
      <c r="J15" s="38">
        <f>[6]資源化量内訳!BO15</f>
        <v>635</v>
      </c>
      <c r="K15" s="38">
        <f t="shared" si="1"/>
        <v>14027</v>
      </c>
      <c r="L15" s="39">
        <f t="shared" si="2"/>
        <v>1034.8076631391582</v>
      </c>
      <c r="M15" s="38">
        <f>IF(D15&lt;&gt;0,([6]ごみ搬入量内訳!BR15+'R1実績'!J15)/'R1実績'!D15/366*1000000,"-")</f>
        <v>706.51978255391145</v>
      </c>
      <c r="N15" s="38">
        <f>IF(D15&lt;&gt;0,[6]ごみ搬入量内訳!CM15/'R1実績'!D15/366*1000000,"-")</f>
        <v>328.28788058524657</v>
      </c>
      <c r="O15" s="38">
        <f>[6]ごみ搬入量内訳!DH15</f>
        <v>0</v>
      </c>
      <c r="P15" s="38">
        <f>[6]ごみ処理量内訳!E15</f>
        <v>10442</v>
      </c>
      <c r="Q15" s="38">
        <f>[6]ごみ処理量内訳!N15</f>
        <v>1581</v>
      </c>
      <c r="R15" s="38">
        <f t="shared" si="3"/>
        <v>423</v>
      </c>
      <c r="S15" s="38">
        <f>[6]ごみ処理量内訳!G15</f>
        <v>0</v>
      </c>
      <c r="T15" s="38">
        <f>[6]ごみ処理量内訳!L15</f>
        <v>423</v>
      </c>
      <c r="U15" s="38">
        <f>[6]ごみ処理量内訳!H15</f>
        <v>0</v>
      </c>
      <c r="V15" s="38">
        <f>[6]ごみ処理量内訳!I15</f>
        <v>0</v>
      </c>
      <c r="W15" s="38">
        <f>[6]ごみ処理量内訳!J15</f>
        <v>0</v>
      </c>
      <c r="X15" s="38">
        <f>[6]ごみ処理量内訳!K15</f>
        <v>0</v>
      </c>
      <c r="Y15" s="38">
        <f>[6]ごみ処理量内訳!M15</f>
        <v>0</v>
      </c>
      <c r="Z15" s="38">
        <f>[6]資源化量内訳!Y15</f>
        <v>803</v>
      </c>
      <c r="AA15" s="38">
        <f t="shared" si="4"/>
        <v>13249</v>
      </c>
      <c r="AB15" s="40">
        <f t="shared" si="5"/>
        <v>88.067023926334059</v>
      </c>
      <c r="AC15" s="38">
        <f>[6]施設資源化量内訳!Y15</f>
        <v>0</v>
      </c>
      <c r="AD15" s="38">
        <f>[6]施設資源化量内訳!AT15</f>
        <v>0</v>
      </c>
      <c r="AE15" s="38">
        <f>[6]施設資源化量内訳!BO15</f>
        <v>0</v>
      </c>
      <c r="AF15" s="38">
        <f>[6]施設資源化量内訳!CJ15</f>
        <v>0</v>
      </c>
      <c r="AG15" s="38">
        <f>[6]施設資源化量内訳!DE15</f>
        <v>0</v>
      </c>
      <c r="AH15" s="38">
        <f>[6]施設資源化量内訳!DZ15</f>
        <v>0</v>
      </c>
      <c r="AI15" s="38">
        <f>[6]施設資源化量内訳!EU15</f>
        <v>423</v>
      </c>
      <c r="AJ15" s="38">
        <f t="shared" si="6"/>
        <v>423</v>
      </c>
      <c r="AK15" s="40">
        <f t="shared" si="7"/>
        <v>13.403918179199078</v>
      </c>
      <c r="AL15" s="40">
        <f>IF((AA15+J15)&lt;&gt;0,([6]資源化量内訳!D15-[6]資源化量内訳!R15-[6]資源化量内訳!T15-[6]資源化量内訳!V15-[6]資源化量内訳!U15)/(AA15+J15)*100,"-")</f>
        <v>13.403918179199078</v>
      </c>
      <c r="AM15" s="38">
        <f>[6]ごみ処理量内訳!AA15</f>
        <v>1581</v>
      </c>
      <c r="AN15" s="38">
        <f>[6]ごみ処理量内訳!AB15</f>
        <v>926</v>
      </c>
      <c r="AO15" s="38">
        <f>[6]ごみ処理量内訳!AC15</f>
        <v>0</v>
      </c>
      <c r="AP15" s="38">
        <f t="shared" si="8"/>
        <v>2507</v>
      </c>
      <c r="AQ15" s="41" t="s">
        <v>48</v>
      </c>
      <c r="AR15" s="42"/>
    </row>
    <row r="16" spans="1:44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66527</v>
      </c>
      <c r="E16" s="38">
        <v>66527</v>
      </c>
      <c r="F16" s="38">
        <v>0</v>
      </c>
      <c r="G16" s="38">
        <v>1342</v>
      </c>
      <c r="H16" s="38">
        <f>SUM([6]ごみ搬入量内訳!E16,+[6]ごみ搬入量内訳!AD16)</f>
        <v>18504</v>
      </c>
      <c r="I16" s="38">
        <f>[6]ごみ搬入量内訳!BC16</f>
        <v>448</v>
      </c>
      <c r="J16" s="38">
        <f>[6]資源化量内訳!BO16</f>
        <v>300</v>
      </c>
      <c r="K16" s="38">
        <f t="shared" si="1"/>
        <v>19252</v>
      </c>
      <c r="L16" s="39">
        <f t="shared" si="2"/>
        <v>790.67285306980421</v>
      </c>
      <c r="M16" s="38">
        <f>IF(D16&lt;&gt;0,([6]ごみ搬入量内訳!BR16+'R1実績'!J16)/'R1実績'!D16/366*1000000,"-")</f>
        <v>560.55961830198203</v>
      </c>
      <c r="N16" s="38">
        <f>IF(D16&lt;&gt;0,[6]ごみ搬入量内訳!CM16/'R1実績'!D16/366*1000000,"-")</f>
        <v>230.11323476782221</v>
      </c>
      <c r="O16" s="38">
        <f>[6]ごみ搬入量内訳!DH16</f>
        <v>0</v>
      </c>
      <c r="P16" s="38">
        <f>[6]ごみ処理量内訳!E16</f>
        <v>15320</v>
      </c>
      <c r="Q16" s="38">
        <f>[6]ごみ処理量内訳!N16</f>
        <v>0</v>
      </c>
      <c r="R16" s="38">
        <f t="shared" si="3"/>
        <v>2613</v>
      </c>
      <c r="S16" s="38">
        <f>[6]ごみ処理量内訳!G16</f>
        <v>0</v>
      </c>
      <c r="T16" s="38">
        <f>[6]ごみ処理量内訳!L16</f>
        <v>2001</v>
      </c>
      <c r="U16" s="38">
        <f>[6]ごみ処理量内訳!H16</f>
        <v>0</v>
      </c>
      <c r="V16" s="38">
        <f>[6]ごみ処理量内訳!I16</f>
        <v>0</v>
      </c>
      <c r="W16" s="38">
        <f>[6]ごみ処理量内訳!J16</f>
        <v>0</v>
      </c>
      <c r="X16" s="38">
        <f>[6]ごみ処理量内訳!K16</f>
        <v>612</v>
      </c>
      <c r="Y16" s="38">
        <f>[6]ごみ処理量内訳!M16</f>
        <v>0</v>
      </c>
      <c r="Z16" s="38">
        <f>[6]資源化量内訳!Y16</f>
        <v>667</v>
      </c>
      <c r="AA16" s="38">
        <f t="shared" si="4"/>
        <v>18600</v>
      </c>
      <c r="AB16" s="40">
        <f t="shared" si="5"/>
        <v>100</v>
      </c>
      <c r="AC16" s="38">
        <f>[6]施設資源化量内訳!Y16</f>
        <v>0</v>
      </c>
      <c r="AD16" s="38">
        <f>[6]施設資源化量内訳!AT16</f>
        <v>0</v>
      </c>
      <c r="AE16" s="38">
        <f>[6]施設資源化量内訳!BO16</f>
        <v>0</v>
      </c>
      <c r="AF16" s="38">
        <f>[6]施設資源化量内訳!CJ16</f>
        <v>0</v>
      </c>
      <c r="AG16" s="38">
        <f>[6]施設資源化量内訳!DE16</f>
        <v>0</v>
      </c>
      <c r="AH16" s="38">
        <f>[6]施設資源化量内訳!DZ16</f>
        <v>612</v>
      </c>
      <c r="AI16" s="38">
        <f>[6]施設資源化量内訳!EU16</f>
        <v>2001</v>
      </c>
      <c r="AJ16" s="38">
        <f t="shared" si="6"/>
        <v>2613</v>
      </c>
      <c r="AK16" s="40">
        <f t="shared" si="7"/>
        <v>18.941798941798943</v>
      </c>
      <c r="AL16" s="40">
        <f>IF((AA16+J16)&lt;&gt;0,([6]資源化量内訳!D16-[6]資源化量内訳!R16-[6]資源化量内訳!T16-[6]資源化量内訳!V16-[6]資源化量内訳!U16)/(AA16+J16)*100,"-")</f>
        <v>15.703703703703702</v>
      </c>
      <c r="AM16" s="38">
        <f>[6]ごみ処理量内訳!AA16</f>
        <v>0</v>
      </c>
      <c r="AN16" s="38">
        <f>[6]ごみ処理量内訳!AB16</f>
        <v>766</v>
      </c>
      <c r="AO16" s="38">
        <f>[6]ごみ処理量内訳!AC16</f>
        <v>0</v>
      </c>
      <c r="AP16" s="38">
        <f t="shared" si="8"/>
        <v>766</v>
      </c>
      <c r="AQ16" s="41" t="s">
        <v>48</v>
      </c>
      <c r="AR16" s="42"/>
    </row>
    <row r="17" spans="1:44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49987</v>
      </c>
      <c r="E17" s="38">
        <v>49987</v>
      </c>
      <c r="F17" s="38">
        <v>0</v>
      </c>
      <c r="G17" s="38">
        <v>618</v>
      </c>
      <c r="H17" s="38">
        <f>SUM([6]ごみ搬入量内訳!E17,+[6]ごみ搬入量内訳!AD17)</f>
        <v>12302</v>
      </c>
      <c r="I17" s="38">
        <f>[6]ごみ搬入量内訳!BC17</f>
        <v>1602</v>
      </c>
      <c r="J17" s="38">
        <f>[6]資源化量内訳!BO17</f>
        <v>0</v>
      </c>
      <c r="K17" s="38">
        <f t="shared" si="1"/>
        <v>13904</v>
      </c>
      <c r="L17" s="39">
        <f t="shared" si="2"/>
        <v>759.97901530900776</v>
      </c>
      <c r="M17" s="38">
        <f>IF(D17&lt;&gt;0,([6]ごみ搬入量内訳!BR17+'R1実績'!J17)/'R1実績'!D17/366*1000000,"-")</f>
        <v>536.31430510730604</v>
      </c>
      <c r="N17" s="38">
        <f>IF(D17&lt;&gt;0,[6]ごみ搬入量内訳!CM17/'R1実績'!D17/366*1000000,"-")</f>
        <v>223.66471020170161</v>
      </c>
      <c r="O17" s="38">
        <f>[6]ごみ搬入量内訳!DH17</f>
        <v>0</v>
      </c>
      <c r="P17" s="38">
        <f>[6]ごみ処理量内訳!E17</f>
        <v>0</v>
      </c>
      <c r="Q17" s="38">
        <f>[6]ごみ処理量内訳!N17</f>
        <v>0</v>
      </c>
      <c r="R17" s="38">
        <f t="shared" si="3"/>
        <v>13931</v>
      </c>
      <c r="S17" s="38">
        <f>[6]ごみ処理量内訳!G17</f>
        <v>0</v>
      </c>
      <c r="T17" s="38">
        <f>[6]ごみ処理量内訳!L17</f>
        <v>1641</v>
      </c>
      <c r="U17" s="38">
        <f>[6]ごみ処理量内訳!H17</f>
        <v>0</v>
      </c>
      <c r="V17" s="38">
        <f>[6]ごみ処理量内訳!I17</f>
        <v>0</v>
      </c>
      <c r="W17" s="38">
        <f>[6]ごみ処理量内訳!J17</f>
        <v>0</v>
      </c>
      <c r="X17" s="38">
        <f>[6]ごみ処理量内訳!K17</f>
        <v>12290</v>
      </c>
      <c r="Y17" s="38">
        <f>[6]ごみ処理量内訳!M17</f>
        <v>0</v>
      </c>
      <c r="Z17" s="38">
        <f>[6]資源化量内訳!Y17</f>
        <v>0</v>
      </c>
      <c r="AA17" s="38">
        <f t="shared" si="4"/>
        <v>13931</v>
      </c>
      <c r="AB17" s="40">
        <f t="shared" si="5"/>
        <v>100</v>
      </c>
      <c r="AC17" s="38">
        <f>[6]施設資源化量内訳!Y17</f>
        <v>0</v>
      </c>
      <c r="AD17" s="38">
        <f>[6]施設資源化量内訳!AT17</f>
        <v>0</v>
      </c>
      <c r="AE17" s="38">
        <f>[6]施設資源化量内訳!BO17</f>
        <v>0</v>
      </c>
      <c r="AF17" s="38">
        <f>[6]施設資源化量内訳!CJ17</f>
        <v>0</v>
      </c>
      <c r="AG17" s="38">
        <f>[6]施設資源化量内訳!DE17</f>
        <v>0</v>
      </c>
      <c r="AH17" s="38">
        <f>[6]施設資源化量内訳!DZ17</f>
        <v>7009</v>
      </c>
      <c r="AI17" s="38">
        <f>[6]施設資源化量内訳!EU17</f>
        <v>836</v>
      </c>
      <c r="AJ17" s="38">
        <f t="shared" si="6"/>
        <v>7845</v>
      </c>
      <c r="AK17" s="40">
        <f t="shared" si="7"/>
        <v>56.313258201134161</v>
      </c>
      <c r="AL17" s="40">
        <f>IF((AA17+J17)&lt;&gt;0,([6]資源化量内訳!D17-[6]資源化量内訳!R17-[6]資源化量内訳!T17-[6]資源化量内訳!V17-[6]資源化量内訳!U17)/(AA17+J17)*100,"-")</f>
        <v>6.0010049529825569</v>
      </c>
      <c r="AM17" s="38">
        <f>[6]ごみ処理量内訳!AA17</f>
        <v>0</v>
      </c>
      <c r="AN17" s="38">
        <f>[6]ごみ処理量内訳!AB17</f>
        <v>0</v>
      </c>
      <c r="AO17" s="38">
        <f>[6]ごみ処理量内訳!AC17</f>
        <v>0</v>
      </c>
      <c r="AP17" s="38">
        <f t="shared" si="8"/>
        <v>0</v>
      </c>
      <c r="AQ17" s="41" t="s">
        <v>48</v>
      </c>
      <c r="AR17" s="42"/>
    </row>
    <row r="18" spans="1:44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56876</v>
      </c>
      <c r="E18" s="38">
        <v>56876</v>
      </c>
      <c r="F18" s="38">
        <v>0</v>
      </c>
      <c r="G18" s="38">
        <v>5258</v>
      </c>
      <c r="H18" s="38">
        <f>SUM([6]ごみ搬入量内訳!E18,+[6]ごみ搬入量内訳!AD18)</f>
        <v>14512</v>
      </c>
      <c r="I18" s="38">
        <f>[6]ごみ搬入量内訳!BC18</f>
        <v>472</v>
      </c>
      <c r="J18" s="38">
        <f>[6]資源化量内訳!BO18</f>
        <v>2830</v>
      </c>
      <c r="K18" s="38">
        <f t="shared" si="1"/>
        <v>17814</v>
      </c>
      <c r="L18" s="39">
        <f t="shared" si="2"/>
        <v>855.75868815565411</v>
      </c>
      <c r="M18" s="38">
        <f>IF(D18&lt;&gt;0,([6]ごみ搬入量内訳!BR18+'R1実績'!J18)/'R1実績'!D18/366*1000000,"-")</f>
        <v>614.55714031521745</v>
      </c>
      <c r="N18" s="38">
        <f>IF(D18&lt;&gt;0,[6]ごみ搬入量内訳!CM18/'R1実績'!D18/366*1000000,"-")</f>
        <v>241.20154784043669</v>
      </c>
      <c r="O18" s="38">
        <f>[6]ごみ搬入量内訳!DH18</f>
        <v>0</v>
      </c>
      <c r="P18" s="38">
        <f>[6]ごみ処理量内訳!E18</f>
        <v>13766</v>
      </c>
      <c r="Q18" s="38">
        <f>[6]ごみ処理量内訳!N18</f>
        <v>394</v>
      </c>
      <c r="R18" s="38">
        <f t="shared" si="3"/>
        <v>752</v>
      </c>
      <c r="S18" s="38">
        <f>[6]ごみ処理量内訳!G18</f>
        <v>0</v>
      </c>
      <c r="T18" s="38">
        <f>[6]ごみ処理量内訳!L18</f>
        <v>752</v>
      </c>
      <c r="U18" s="38">
        <f>[6]ごみ処理量内訳!H18</f>
        <v>0</v>
      </c>
      <c r="V18" s="38">
        <f>[6]ごみ処理量内訳!I18</f>
        <v>0</v>
      </c>
      <c r="W18" s="38">
        <f>[6]ごみ処理量内訳!J18</f>
        <v>0</v>
      </c>
      <c r="X18" s="38">
        <f>[6]ごみ処理量内訳!K18</f>
        <v>0</v>
      </c>
      <c r="Y18" s="38">
        <f>[6]ごみ処理量内訳!M18</f>
        <v>0</v>
      </c>
      <c r="Z18" s="38">
        <f>[6]資源化量内訳!Y18</f>
        <v>0</v>
      </c>
      <c r="AA18" s="38">
        <f t="shared" si="4"/>
        <v>14912</v>
      </c>
      <c r="AB18" s="40">
        <f t="shared" si="5"/>
        <v>97.357832618025753</v>
      </c>
      <c r="AC18" s="38">
        <f>[6]施設資源化量内訳!Y18</f>
        <v>353</v>
      </c>
      <c r="AD18" s="38">
        <f>[6]施設資源化量内訳!AT18</f>
        <v>0</v>
      </c>
      <c r="AE18" s="38">
        <f>[6]施設資源化量内訳!BO18</f>
        <v>0</v>
      </c>
      <c r="AF18" s="38">
        <f>[6]施設資源化量内訳!CJ18</f>
        <v>0</v>
      </c>
      <c r="AG18" s="38">
        <f>[6]施設資源化量内訳!DE18</f>
        <v>0</v>
      </c>
      <c r="AH18" s="38">
        <f>[6]施設資源化量内訳!DZ18</f>
        <v>0</v>
      </c>
      <c r="AI18" s="38">
        <f>[6]施設資源化量内訳!EU18</f>
        <v>381</v>
      </c>
      <c r="AJ18" s="38">
        <f t="shared" si="6"/>
        <v>734</v>
      </c>
      <c r="AK18" s="40">
        <f t="shared" si="7"/>
        <v>20.087926952992898</v>
      </c>
      <c r="AL18" s="40">
        <f>IF((AA18+J18)&lt;&gt;0,([6]資源化量内訳!D18-[6]資源化量内訳!R18-[6]資源化量内訳!T18-[6]資源化量内訳!V18-[6]資源化量内訳!U18)/(AA18+J18)*100,"-")</f>
        <v>19.14102130537707</v>
      </c>
      <c r="AM18" s="38">
        <f>[6]ごみ処理量内訳!AA18</f>
        <v>394</v>
      </c>
      <c r="AN18" s="38">
        <f>[6]ごみ処理量内訳!AB18</f>
        <v>0</v>
      </c>
      <c r="AO18" s="38">
        <f>[6]ごみ処理量内訳!AC18</f>
        <v>0</v>
      </c>
      <c r="AP18" s="38">
        <f t="shared" si="8"/>
        <v>394</v>
      </c>
      <c r="AQ18" s="41" t="s">
        <v>48</v>
      </c>
      <c r="AR18" s="42"/>
    </row>
    <row r="19" spans="1:44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55942</v>
      </c>
      <c r="E19" s="38">
        <v>55942</v>
      </c>
      <c r="F19" s="38">
        <v>0</v>
      </c>
      <c r="G19" s="38">
        <v>1855</v>
      </c>
      <c r="H19" s="38">
        <f>SUM([6]ごみ搬入量内訳!E19,+[6]ごみ搬入量内訳!AD19)</f>
        <v>16132</v>
      </c>
      <c r="I19" s="38">
        <f>[6]ごみ搬入量内訳!BC19</f>
        <v>2806</v>
      </c>
      <c r="J19" s="38">
        <f>[6]資源化量内訳!BO19</f>
        <v>863</v>
      </c>
      <c r="K19" s="38">
        <f t="shared" si="1"/>
        <v>19801</v>
      </c>
      <c r="L19" s="39">
        <f t="shared" si="2"/>
        <v>967.09257617129992</v>
      </c>
      <c r="M19" s="38">
        <f>IF(D19&lt;&gt;0,([6]ごみ搬入量内訳!BR19+'R1実績'!J19)/'R1実績'!D19/366*1000000,"-")</f>
        <v>700.32525881118488</v>
      </c>
      <c r="N19" s="38">
        <f>IF(D19&lt;&gt;0,[6]ごみ搬入量内訳!CM19/'R1実績'!D19/366*1000000,"-")</f>
        <v>266.76731736011521</v>
      </c>
      <c r="O19" s="38">
        <f>[6]ごみ搬入量内訳!DH19</f>
        <v>0</v>
      </c>
      <c r="P19" s="38">
        <f>[6]ごみ処理量内訳!E19</f>
        <v>16681</v>
      </c>
      <c r="Q19" s="38">
        <f>[6]ごみ処理量内訳!N19</f>
        <v>1514</v>
      </c>
      <c r="R19" s="38">
        <f t="shared" si="3"/>
        <v>0</v>
      </c>
      <c r="S19" s="38">
        <f>[6]ごみ処理量内訳!G19</f>
        <v>0</v>
      </c>
      <c r="T19" s="38">
        <f>[6]ごみ処理量内訳!L19</f>
        <v>0</v>
      </c>
      <c r="U19" s="38">
        <f>[6]ごみ処理量内訳!H19</f>
        <v>0</v>
      </c>
      <c r="V19" s="38">
        <f>[6]ごみ処理量内訳!I19</f>
        <v>0</v>
      </c>
      <c r="W19" s="38">
        <f>[6]ごみ処理量内訳!J19</f>
        <v>0</v>
      </c>
      <c r="X19" s="38">
        <f>[6]ごみ処理量内訳!K19</f>
        <v>0</v>
      </c>
      <c r="Y19" s="38">
        <f>[6]ごみ処理量内訳!M19</f>
        <v>0</v>
      </c>
      <c r="Z19" s="38">
        <f>[6]資源化量内訳!Y19</f>
        <v>1428</v>
      </c>
      <c r="AA19" s="38">
        <f t="shared" si="4"/>
        <v>19623</v>
      </c>
      <c r="AB19" s="40">
        <f t="shared" si="5"/>
        <v>92.28456403200326</v>
      </c>
      <c r="AC19" s="38">
        <f>[6]施設資源化量内訳!Y19</f>
        <v>0</v>
      </c>
      <c r="AD19" s="38">
        <f>[6]施設資源化量内訳!AT19</f>
        <v>0</v>
      </c>
      <c r="AE19" s="38">
        <f>[6]施設資源化量内訳!BO19</f>
        <v>0</v>
      </c>
      <c r="AF19" s="38">
        <f>[6]施設資源化量内訳!CJ19</f>
        <v>0</v>
      </c>
      <c r="AG19" s="38">
        <f>[6]施設資源化量内訳!DE19</f>
        <v>0</v>
      </c>
      <c r="AH19" s="38">
        <f>[6]施設資源化量内訳!DZ19</f>
        <v>0</v>
      </c>
      <c r="AI19" s="38">
        <f>[6]施設資源化量内訳!EU19</f>
        <v>0</v>
      </c>
      <c r="AJ19" s="38">
        <f t="shared" si="6"/>
        <v>0</v>
      </c>
      <c r="AK19" s="40">
        <f t="shared" si="7"/>
        <v>11.183247095577467</v>
      </c>
      <c r="AL19" s="40">
        <f>IF((AA19+J19)&lt;&gt;0,([6]資源化量内訳!D19-[6]資源化量内訳!R19-[6]資源化量内訳!T19-[6]資源化量内訳!V19-[6]資源化量内訳!U19)/(AA19+J19)*100,"-")</f>
        <v>11.183247095577467</v>
      </c>
      <c r="AM19" s="38">
        <f>[6]ごみ処理量内訳!AA19</f>
        <v>1514</v>
      </c>
      <c r="AN19" s="38">
        <f>[6]ごみ処理量内訳!AB19</f>
        <v>2134</v>
      </c>
      <c r="AO19" s="38">
        <f>[6]ごみ処理量内訳!AC19</f>
        <v>0</v>
      </c>
      <c r="AP19" s="38">
        <f t="shared" si="8"/>
        <v>3648</v>
      </c>
      <c r="AQ19" s="41" t="s">
        <v>48</v>
      </c>
      <c r="AR19" s="42"/>
    </row>
    <row r="20" spans="1:44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144193</v>
      </c>
      <c r="E20" s="38">
        <v>144193</v>
      </c>
      <c r="F20" s="38">
        <v>0</v>
      </c>
      <c r="G20" s="38">
        <v>3261</v>
      </c>
      <c r="H20" s="38">
        <f>SUM([6]ごみ搬入量内訳!E20,+[6]ごみ搬入量内訳!AD20)</f>
        <v>41948</v>
      </c>
      <c r="I20" s="38">
        <f>[6]ごみ搬入量内訳!BC20</f>
        <v>6797</v>
      </c>
      <c r="J20" s="38">
        <f>[6]資源化量内訳!BO20</f>
        <v>2040</v>
      </c>
      <c r="K20" s="38">
        <f t="shared" si="1"/>
        <v>50785</v>
      </c>
      <c r="L20" s="39">
        <f t="shared" si="2"/>
        <v>962.29935295813868</v>
      </c>
      <c r="M20" s="38">
        <f>IF(D20&lt;&gt;0,([6]ごみ搬入量内訳!BR20+'R1実績'!J20)/'R1実績'!D20/366*1000000,"-")</f>
        <v>697.9678382635235</v>
      </c>
      <c r="N20" s="38">
        <f>IF(D20&lt;&gt;0,[6]ごみ搬入量内訳!CM20/'R1実績'!D20/366*1000000,"-")</f>
        <v>264.33151469461524</v>
      </c>
      <c r="O20" s="38">
        <f>[6]ごみ搬入量内訳!DH20</f>
        <v>0</v>
      </c>
      <c r="P20" s="38">
        <f>[6]ごみ処理量内訳!E20</f>
        <v>37576</v>
      </c>
      <c r="Q20" s="38">
        <f>[6]ごみ処理量内訳!N20</f>
        <v>96</v>
      </c>
      <c r="R20" s="38">
        <f t="shared" si="3"/>
        <v>9778</v>
      </c>
      <c r="S20" s="38">
        <f>[6]ごみ処理量内訳!G20</f>
        <v>4655</v>
      </c>
      <c r="T20" s="38">
        <f>[6]ごみ処理量内訳!L20</f>
        <v>1220</v>
      </c>
      <c r="U20" s="38">
        <f>[6]ごみ処理量内訳!H20</f>
        <v>0</v>
      </c>
      <c r="V20" s="38">
        <f>[6]ごみ処理量内訳!I20</f>
        <v>0</v>
      </c>
      <c r="W20" s="38">
        <f>[6]ごみ処理量内訳!J20</f>
        <v>0</v>
      </c>
      <c r="X20" s="38">
        <f>[6]ごみ処理量内訳!K20</f>
        <v>3903</v>
      </c>
      <c r="Y20" s="38">
        <f>[6]ごみ処理量内訳!M20</f>
        <v>0</v>
      </c>
      <c r="Z20" s="38">
        <f>[6]資源化量内訳!Y20</f>
        <v>1295</v>
      </c>
      <c r="AA20" s="38">
        <f t="shared" si="4"/>
        <v>48745</v>
      </c>
      <c r="AB20" s="40">
        <f t="shared" si="5"/>
        <v>99.803056723766531</v>
      </c>
      <c r="AC20" s="38">
        <f>[6]施設資源化量内訳!Y20</f>
        <v>5186</v>
      </c>
      <c r="AD20" s="38">
        <f>[6]施設資源化量内訳!AT20</f>
        <v>592</v>
      </c>
      <c r="AE20" s="38">
        <f>[6]施設資源化量内訳!BO20</f>
        <v>0</v>
      </c>
      <c r="AF20" s="38">
        <f>[6]施設資源化量内訳!CJ20</f>
        <v>0</v>
      </c>
      <c r="AG20" s="38">
        <f>[6]施設資源化量内訳!DE20</f>
        <v>0</v>
      </c>
      <c r="AH20" s="38">
        <f>[6]施設資源化量内訳!DZ20</f>
        <v>3903</v>
      </c>
      <c r="AI20" s="38">
        <f>[6]施設資源化量内訳!EU20</f>
        <v>1220</v>
      </c>
      <c r="AJ20" s="38">
        <f t="shared" si="6"/>
        <v>10901</v>
      </c>
      <c r="AK20" s="40">
        <f t="shared" si="7"/>
        <v>28.031899182829576</v>
      </c>
      <c r="AL20" s="40">
        <f>IF((AA20+J20)&lt;&gt;0,([6]資源化量内訳!D20-[6]資源化量内訳!R20-[6]資源化量内訳!T20-[6]資源化量内訳!V20-[6]資源化量内訳!U20)/(AA20+J20)*100,"-")</f>
        <v>26.072659249778479</v>
      </c>
      <c r="AM20" s="38">
        <f>[6]ごみ処理量内訳!AA20</f>
        <v>96</v>
      </c>
      <c r="AN20" s="38">
        <f>[6]ごみ処理量内訳!AB20</f>
        <v>318</v>
      </c>
      <c r="AO20" s="38">
        <f>[6]ごみ処理量内訳!AC20</f>
        <v>0</v>
      </c>
      <c r="AP20" s="38">
        <f t="shared" si="8"/>
        <v>414</v>
      </c>
      <c r="AQ20" s="41" t="s">
        <v>48</v>
      </c>
      <c r="AR20" s="42"/>
    </row>
    <row r="21" spans="1:44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102361</v>
      </c>
      <c r="E21" s="38">
        <v>102361</v>
      </c>
      <c r="F21" s="38">
        <v>0</v>
      </c>
      <c r="G21" s="38">
        <v>8013</v>
      </c>
      <c r="H21" s="38">
        <f>SUM([6]ごみ搬入量内訳!E21,+[6]ごみ搬入量内訳!AD21)</f>
        <v>25839</v>
      </c>
      <c r="I21" s="38">
        <f>[6]ごみ搬入量内訳!BC21</f>
        <v>299</v>
      </c>
      <c r="J21" s="38">
        <f>[6]資源化量内訳!BO21</f>
        <v>1620</v>
      </c>
      <c r="K21" s="38">
        <f t="shared" si="1"/>
        <v>27758</v>
      </c>
      <c r="L21" s="39">
        <f t="shared" si="2"/>
        <v>740.9221290788953</v>
      </c>
      <c r="M21" s="38">
        <f>IF(D21&lt;&gt;0,([6]ごみ搬入量内訳!BR21+'R1実績'!J21)/'R1実績'!D21/366*1000000,"-")</f>
        <v>554.34364063370913</v>
      </c>
      <c r="N21" s="38">
        <f>IF(D21&lt;&gt;0,[6]ごみ搬入量内訳!CM21/'R1実績'!D21/366*1000000,"-")</f>
        <v>186.57848844518622</v>
      </c>
      <c r="O21" s="38">
        <f>[6]ごみ搬入量内訳!DH21</f>
        <v>0</v>
      </c>
      <c r="P21" s="38">
        <f>[6]ごみ処理量内訳!E21</f>
        <v>23633</v>
      </c>
      <c r="Q21" s="38">
        <f>[6]ごみ処理量内訳!N21</f>
        <v>358</v>
      </c>
      <c r="R21" s="38">
        <f t="shared" si="3"/>
        <v>1728</v>
      </c>
      <c r="S21" s="38">
        <f>[6]ごみ処理量内訳!G21</f>
        <v>0</v>
      </c>
      <c r="T21" s="38">
        <f>[6]ごみ処理量内訳!L21</f>
        <v>1691</v>
      </c>
      <c r="U21" s="38">
        <f>[6]ごみ処理量内訳!H21</f>
        <v>37</v>
      </c>
      <c r="V21" s="38">
        <f>[6]ごみ処理量内訳!I21</f>
        <v>0</v>
      </c>
      <c r="W21" s="38">
        <f>[6]ごみ処理量内訳!J21</f>
        <v>0</v>
      </c>
      <c r="X21" s="38">
        <f>[6]ごみ処理量内訳!K21</f>
        <v>0</v>
      </c>
      <c r="Y21" s="38">
        <f>[6]ごみ処理量内訳!M21</f>
        <v>0</v>
      </c>
      <c r="Z21" s="38">
        <f>[6]資源化量内訳!Y21</f>
        <v>376</v>
      </c>
      <c r="AA21" s="38">
        <f t="shared" si="4"/>
        <v>26095</v>
      </c>
      <c r="AB21" s="40">
        <f t="shared" si="5"/>
        <v>98.628089672351024</v>
      </c>
      <c r="AC21" s="38">
        <f>[6]施設資源化量内訳!Y21</f>
        <v>1137</v>
      </c>
      <c r="AD21" s="38">
        <f>[6]施設資源化量内訳!AT21</f>
        <v>0</v>
      </c>
      <c r="AE21" s="38">
        <f>[6]施設資源化量内訳!BO21</f>
        <v>37</v>
      </c>
      <c r="AF21" s="38">
        <f>[6]施設資源化量内訳!CJ21</f>
        <v>0</v>
      </c>
      <c r="AG21" s="38">
        <f>[6]施設資源化量内訳!DE21</f>
        <v>0</v>
      </c>
      <c r="AH21" s="38">
        <f>[6]施設資源化量内訳!DZ21</f>
        <v>0</v>
      </c>
      <c r="AI21" s="38">
        <f>[6]施設資源化量内訳!EU21</f>
        <v>744</v>
      </c>
      <c r="AJ21" s="38">
        <f t="shared" si="6"/>
        <v>1918</v>
      </c>
      <c r="AK21" s="40">
        <f t="shared" si="7"/>
        <v>14.122316435143425</v>
      </c>
      <c r="AL21" s="40">
        <f>IF((AA21+J21)&lt;&gt;0,([6]資源化量内訳!D21-[6]資源化量内訳!R21-[6]資源化量内訳!T21-[6]資源化量内訳!V21-[6]資源化量内訳!U21)/(AA21+J21)*100,"-")</f>
        <v>13.083167959588671</v>
      </c>
      <c r="AM21" s="38">
        <f>[6]ごみ処理量内訳!AA21</f>
        <v>358</v>
      </c>
      <c r="AN21" s="38">
        <f>[6]ごみ処理量内訳!AB21</f>
        <v>1358</v>
      </c>
      <c r="AO21" s="38">
        <f>[6]ごみ処理量内訳!AC21</f>
        <v>0</v>
      </c>
      <c r="AP21" s="38">
        <f t="shared" si="8"/>
        <v>1716</v>
      </c>
      <c r="AQ21" s="41" t="s">
        <v>48</v>
      </c>
      <c r="AR21" s="42"/>
    </row>
    <row r="22" spans="1:44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25780</v>
      </c>
      <c r="E22" s="38">
        <v>25780</v>
      </c>
      <c r="F22" s="38">
        <v>0</v>
      </c>
      <c r="G22" s="38">
        <v>695</v>
      </c>
      <c r="H22" s="38">
        <f>SUM([6]ごみ搬入量内訳!E22,+[6]ごみ搬入量内訳!AD22)</f>
        <v>6002</v>
      </c>
      <c r="I22" s="38">
        <f>[6]ごみ搬入量内訳!BC22</f>
        <v>453</v>
      </c>
      <c r="J22" s="38">
        <f>[6]資源化量内訳!BO22</f>
        <v>354</v>
      </c>
      <c r="K22" s="38">
        <f t="shared" si="1"/>
        <v>6809</v>
      </c>
      <c r="L22" s="39">
        <f t="shared" si="2"/>
        <v>721.63790289418239</v>
      </c>
      <c r="M22" s="38">
        <f>IF(D22&lt;&gt;0,([6]ごみ搬入量内訳!BR22+'R1実績'!J22)/'R1実績'!D22/366*1000000,"-")</f>
        <v>533.3062016982708</v>
      </c>
      <c r="N22" s="38">
        <f>IF(D22&lt;&gt;0,[6]ごみ搬入量内訳!CM22/'R1実績'!D22/366*1000000,"-")</f>
        <v>188.33170119591159</v>
      </c>
      <c r="O22" s="38">
        <f>[6]ごみ搬入量内訳!DH22</f>
        <v>0</v>
      </c>
      <c r="P22" s="38">
        <f>[6]ごみ処理量内訳!E22</f>
        <v>5559</v>
      </c>
      <c r="Q22" s="38">
        <f>[6]ごみ処理量内訳!N22</f>
        <v>0</v>
      </c>
      <c r="R22" s="38">
        <f t="shared" si="3"/>
        <v>547</v>
      </c>
      <c r="S22" s="38">
        <f>[6]ごみ処理量内訳!G22</f>
        <v>547</v>
      </c>
      <c r="T22" s="38">
        <f>[6]ごみ処理量内訳!L22</f>
        <v>0</v>
      </c>
      <c r="U22" s="38">
        <f>[6]ごみ処理量内訳!H22</f>
        <v>0</v>
      </c>
      <c r="V22" s="38">
        <f>[6]ごみ処理量内訳!I22</f>
        <v>0</v>
      </c>
      <c r="W22" s="38">
        <f>[6]ごみ処理量内訳!J22</f>
        <v>0</v>
      </c>
      <c r="X22" s="38">
        <f>[6]ごみ処理量内訳!K22</f>
        <v>0</v>
      </c>
      <c r="Y22" s="38">
        <f>[6]ごみ処理量内訳!M22</f>
        <v>0</v>
      </c>
      <c r="Z22" s="38">
        <f>[6]資源化量内訳!Y22</f>
        <v>349</v>
      </c>
      <c r="AA22" s="38">
        <f t="shared" si="4"/>
        <v>6455</v>
      </c>
      <c r="AB22" s="40">
        <f t="shared" si="5"/>
        <v>100</v>
      </c>
      <c r="AC22" s="38">
        <f>[6]施設資源化量内訳!Y22</f>
        <v>0</v>
      </c>
      <c r="AD22" s="38">
        <f>[6]施設資源化量内訳!AT22</f>
        <v>115</v>
      </c>
      <c r="AE22" s="38">
        <f>[6]施設資源化量内訳!BO22</f>
        <v>0</v>
      </c>
      <c r="AF22" s="38">
        <f>[6]施設資源化量内訳!CJ22</f>
        <v>0</v>
      </c>
      <c r="AG22" s="38">
        <f>[6]施設資源化量内訳!DE22</f>
        <v>0</v>
      </c>
      <c r="AH22" s="38">
        <f>[6]施設資源化量内訳!DZ22</f>
        <v>0</v>
      </c>
      <c r="AI22" s="38">
        <f>[6]施設資源化量内訳!EU22</f>
        <v>0</v>
      </c>
      <c r="AJ22" s="38">
        <f t="shared" si="6"/>
        <v>115</v>
      </c>
      <c r="AK22" s="40">
        <f t="shared" si="7"/>
        <v>12.013511528858862</v>
      </c>
      <c r="AL22" s="40">
        <f>IF((AA22+J22)&lt;&gt;0,([6]資源化量内訳!D22-[6]資源化量内訳!R22-[6]資源化量内訳!T22-[6]資源化量内訳!V22-[6]資源化量内訳!U22)/(AA22+J22)*100,"-")</f>
        <v>12.013511528858862</v>
      </c>
      <c r="AM22" s="38">
        <f>[6]ごみ処理量内訳!AA22</f>
        <v>0</v>
      </c>
      <c r="AN22" s="38">
        <f>[6]ごみ処理量内訳!AB22</f>
        <v>621</v>
      </c>
      <c r="AO22" s="38">
        <f>[6]ごみ処理量内訳!AC22</f>
        <v>84</v>
      </c>
      <c r="AP22" s="38">
        <f t="shared" si="8"/>
        <v>705</v>
      </c>
      <c r="AQ22" s="41" t="s">
        <v>48</v>
      </c>
      <c r="AR22" s="42"/>
    </row>
    <row r="23" spans="1:44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55827</v>
      </c>
      <c r="E23" s="38">
        <v>55827</v>
      </c>
      <c r="F23" s="38">
        <v>0</v>
      </c>
      <c r="G23" s="38">
        <v>2416</v>
      </c>
      <c r="H23" s="38">
        <f>SUM([6]ごみ搬入量内訳!E23,+[6]ごみ搬入量内訳!AD23)</f>
        <v>12375</v>
      </c>
      <c r="I23" s="38">
        <f>[6]ごみ搬入量内訳!BC23</f>
        <v>1526</v>
      </c>
      <c r="J23" s="38">
        <f>[6]資源化量内訳!BO23</f>
        <v>260</v>
      </c>
      <c r="K23" s="38">
        <f t="shared" si="1"/>
        <v>14161</v>
      </c>
      <c r="L23" s="39">
        <f t="shared" si="2"/>
        <v>693.05634962654437</v>
      </c>
      <c r="M23" s="38">
        <f>IF(D23&lt;&gt;0,([6]ごみ搬入量内訳!BR23+'R1実績'!J23)/'R1実績'!D23/366*1000000,"-")</f>
        <v>432.10186504150556</v>
      </c>
      <c r="N23" s="38">
        <f>IF(D23&lt;&gt;0,[6]ごみ搬入量内訳!CM23/'R1実績'!D23/366*1000000,"-")</f>
        <v>260.95448458503881</v>
      </c>
      <c r="O23" s="38">
        <f>[6]ごみ搬入量内訳!DH23</f>
        <v>0</v>
      </c>
      <c r="P23" s="38">
        <f>[6]ごみ処理量内訳!E23</f>
        <v>12369</v>
      </c>
      <c r="Q23" s="38">
        <f>[6]ごみ処理量内訳!N23</f>
        <v>0</v>
      </c>
      <c r="R23" s="38">
        <f t="shared" si="3"/>
        <v>962</v>
      </c>
      <c r="S23" s="38">
        <f>[6]ごみ処理量内訳!G23</f>
        <v>634</v>
      </c>
      <c r="T23" s="38">
        <f>[6]ごみ処理量内訳!L23</f>
        <v>328</v>
      </c>
      <c r="U23" s="38">
        <f>[6]ごみ処理量内訳!H23</f>
        <v>0</v>
      </c>
      <c r="V23" s="38">
        <f>[6]ごみ処理量内訳!I23</f>
        <v>0</v>
      </c>
      <c r="W23" s="38">
        <f>[6]ごみ処理量内訳!J23</f>
        <v>0</v>
      </c>
      <c r="X23" s="38">
        <f>[6]ごみ処理量内訳!K23</f>
        <v>0</v>
      </c>
      <c r="Y23" s="38">
        <f>[6]ごみ処理量内訳!M23</f>
        <v>0</v>
      </c>
      <c r="Z23" s="38">
        <f>[6]資源化量内訳!Y23</f>
        <v>570</v>
      </c>
      <c r="AA23" s="38">
        <f t="shared" si="4"/>
        <v>13901</v>
      </c>
      <c r="AB23" s="40">
        <f t="shared" si="5"/>
        <v>100</v>
      </c>
      <c r="AC23" s="38">
        <f>[6]施設資源化量内訳!Y23</f>
        <v>751</v>
      </c>
      <c r="AD23" s="38">
        <f>[6]施設資源化量内訳!AT23</f>
        <v>75</v>
      </c>
      <c r="AE23" s="38">
        <f>[6]施設資源化量内訳!BO23</f>
        <v>0</v>
      </c>
      <c r="AF23" s="38">
        <f>[6]施設資源化量内訳!CJ23</f>
        <v>0</v>
      </c>
      <c r="AG23" s="38">
        <f>[6]施設資源化量内訳!DE23</f>
        <v>0</v>
      </c>
      <c r="AH23" s="38">
        <f>[6]施設資源化量内訳!DZ23</f>
        <v>0</v>
      </c>
      <c r="AI23" s="38">
        <f>[6]施設資源化量内訳!EU23</f>
        <v>328</v>
      </c>
      <c r="AJ23" s="38">
        <f t="shared" si="6"/>
        <v>1154</v>
      </c>
      <c r="AK23" s="40">
        <f t="shared" si="7"/>
        <v>14.010310006355484</v>
      </c>
      <c r="AL23" s="40">
        <f>IF((AA23+J23)&lt;&gt;0,([6]資源化量内訳!D23-[6]資源化量内訳!R23-[6]資源化量内訳!T23-[6]資源化量内訳!V23-[6]資源化量内訳!U23)/(AA23+J23)*100,"-")</f>
        <v>14.010310006355484</v>
      </c>
      <c r="AM23" s="38">
        <f>[6]ごみ処理量内訳!AA23</f>
        <v>0</v>
      </c>
      <c r="AN23" s="38">
        <f>[6]ごみ処理量内訳!AB23</f>
        <v>414</v>
      </c>
      <c r="AO23" s="38">
        <f>[6]ごみ処理量内訳!AC23</f>
        <v>49</v>
      </c>
      <c r="AP23" s="38">
        <f t="shared" si="8"/>
        <v>463</v>
      </c>
      <c r="AQ23" s="41" t="s">
        <v>48</v>
      </c>
      <c r="AR23" s="42"/>
    </row>
    <row r="24" spans="1:44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22936</v>
      </c>
      <c r="E24" s="38">
        <v>22936</v>
      </c>
      <c r="F24" s="38">
        <v>0</v>
      </c>
      <c r="G24" s="38">
        <v>147</v>
      </c>
      <c r="H24" s="38">
        <f>SUM([6]ごみ搬入量内訳!E24,+[6]ごみ搬入量内訳!AD24)</f>
        <v>5458</v>
      </c>
      <c r="I24" s="38">
        <f>[6]ごみ搬入量内訳!BC24</f>
        <v>1375</v>
      </c>
      <c r="J24" s="38">
        <f>[6]資源化量内訳!BO24</f>
        <v>498</v>
      </c>
      <c r="K24" s="38">
        <f t="shared" si="1"/>
        <v>7331</v>
      </c>
      <c r="L24" s="39">
        <f t="shared" si="2"/>
        <v>873.30199881447243</v>
      </c>
      <c r="M24" s="38">
        <f>IF(D24&lt;&gt;0,([6]ごみ搬入量内訳!BR24+'R1実績'!J24)/'R1実績'!D24/366*1000000,"-")</f>
        <v>711.76912330056928</v>
      </c>
      <c r="N24" s="38">
        <f>IF(D24&lt;&gt;0,[6]ごみ搬入量内訳!CM24/'R1実績'!D24/366*1000000,"-")</f>
        <v>161.53287551390326</v>
      </c>
      <c r="O24" s="38">
        <f>[6]ごみ搬入量内訳!DH24</f>
        <v>0</v>
      </c>
      <c r="P24" s="38">
        <f>[6]ごみ処理量内訳!E24</f>
        <v>5638</v>
      </c>
      <c r="Q24" s="38">
        <f>[6]ごみ処理量内訳!N24</f>
        <v>117</v>
      </c>
      <c r="R24" s="38">
        <f t="shared" si="3"/>
        <v>1078</v>
      </c>
      <c r="S24" s="38">
        <f>[6]ごみ処理量内訳!G24</f>
        <v>0</v>
      </c>
      <c r="T24" s="38">
        <f>[6]ごみ処理量内訳!L24</f>
        <v>1078</v>
      </c>
      <c r="U24" s="38">
        <f>[6]ごみ処理量内訳!H24</f>
        <v>0</v>
      </c>
      <c r="V24" s="38">
        <f>[6]ごみ処理量内訳!I24</f>
        <v>0</v>
      </c>
      <c r="W24" s="38">
        <f>[6]ごみ処理量内訳!J24</f>
        <v>0</v>
      </c>
      <c r="X24" s="38">
        <f>[6]ごみ処理量内訳!K24</f>
        <v>0</v>
      </c>
      <c r="Y24" s="38">
        <f>[6]ごみ処理量内訳!M24</f>
        <v>0</v>
      </c>
      <c r="Z24" s="38">
        <f>[6]資源化量内訳!Y24</f>
        <v>0</v>
      </c>
      <c r="AA24" s="38">
        <f t="shared" si="4"/>
        <v>6833</v>
      </c>
      <c r="AB24" s="40">
        <f t="shared" si="5"/>
        <v>98.287721352261087</v>
      </c>
      <c r="AC24" s="38">
        <f>[6]施設資源化量内訳!Y24</f>
        <v>0</v>
      </c>
      <c r="AD24" s="38">
        <f>[6]施設資源化量内訳!AT24</f>
        <v>0</v>
      </c>
      <c r="AE24" s="38">
        <f>[6]施設資源化量内訳!BO24</f>
        <v>0</v>
      </c>
      <c r="AF24" s="38">
        <f>[6]施設資源化量内訳!CJ24</f>
        <v>0</v>
      </c>
      <c r="AG24" s="38">
        <f>[6]施設資源化量内訳!DE24</f>
        <v>0</v>
      </c>
      <c r="AH24" s="38">
        <f>[6]施設資源化量内訳!DZ24</f>
        <v>0</v>
      </c>
      <c r="AI24" s="38">
        <f>[6]施設資源化量内訳!EU24</f>
        <v>1071</v>
      </c>
      <c r="AJ24" s="38">
        <f t="shared" si="6"/>
        <v>1071</v>
      </c>
      <c r="AK24" s="40">
        <f t="shared" si="7"/>
        <v>21.402264356840814</v>
      </c>
      <c r="AL24" s="40">
        <f>IF((AA24+J24)&lt;&gt;0,([6]資源化量内訳!D24-[6]資源化量内訳!R24-[6]資源化量内訳!T24-[6]資源化量内訳!V24-[6]資源化量内訳!U24)/(AA24+J24)*100,"-")</f>
        <v>21.402264356840814</v>
      </c>
      <c r="AM24" s="38">
        <f>[6]ごみ処理量内訳!AA24</f>
        <v>117</v>
      </c>
      <c r="AN24" s="38">
        <f>[6]ごみ処理量内訳!AB24</f>
        <v>716</v>
      </c>
      <c r="AO24" s="38">
        <f>[6]ごみ処理量内訳!AC24</f>
        <v>0</v>
      </c>
      <c r="AP24" s="38">
        <f t="shared" si="8"/>
        <v>833</v>
      </c>
      <c r="AQ24" s="41" t="s">
        <v>48</v>
      </c>
      <c r="AR24" s="42"/>
    </row>
    <row r="25" spans="1:44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33006</v>
      </c>
      <c r="E25" s="38">
        <v>33006</v>
      </c>
      <c r="F25" s="38">
        <v>0</v>
      </c>
      <c r="G25" s="38">
        <v>703</v>
      </c>
      <c r="H25" s="38">
        <f>SUM([6]ごみ搬入量内訳!E25,+[6]ごみ搬入量内訳!AD25)</f>
        <v>9843</v>
      </c>
      <c r="I25" s="38">
        <f>[6]ごみ搬入量内訳!BC25</f>
        <v>142</v>
      </c>
      <c r="J25" s="38">
        <f>[6]資源化量内訳!BO25</f>
        <v>290</v>
      </c>
      <c r="K25" s="38">
        <f t="shared" si="1"/>
        <v>10275</v>
      </c>
      <c r="L25" s="39">
        <f t="shared" si="2"/>
        <v>850.56566962986358</v>
      </c>
      <c r="M25" s="38">
        <f>IF(D25&lt;&gt;0,([6]ごみ搬入量内訳!BR25+'R1実績'!J25)/'R1実績'!D25/366*1000000,"-")</f>
        <v>521.34915691765264</v>
      </c>
      <c r="N25" s="38">
        <f>IF(D25&lt;&gt;0,[6]ごみ搬入量内訳!CM25/'R1実績'!D25/366*1000000,"-")</f>
        <v>329.216512712211</v>
      </c>
      <c r="O25" s="38">
        <f>[6]ごみ搬入量内訳!DH25</f>
        <v>0</v>
      </c>
      <c r="P25" s="38">
        <f>[6]ごみ処理量内訳!E25</f>
        <v>8523</v>
      </c>
      <c r="Q25" s="38">
        <f>[6]ごみ処理量内訳!N25</f>
        <v>0</v>
      </c>
      <c r="R25" s="38">
        <f t="shared" si="3"/>
        <v>830</v>
      </c>
      <c r="S25" s="38">
        <f>[6]ごみ処理量内訳!G25</f>
        <v>253</v>
      </c>
      <c r="T25" s="38">
        <f>[6]ごみ処理量内訳!L25</f>
        <v>486</v>
      </c>
      <c r="U25" s="38">
        <f>[6]ごみ処理量内訳!H25</f>
        <v>0</v>
      </c>
      <c r="V25" s="38">
        <f>[6]ごみ処理量内訳!I25</f>
        <v>0</v>
      </c>
      <c r="W25" s="38">
        <f>[6]ごみ処理量内訳!J25</f>
        <v>0</v>
      </c>
      <c r="X25" s="38">
        <f>[6]ごみ処理量内訳!K25</f>
        <v>91</v>
      </c>
      <c r="Y25" s="38">
        <f>[6]ごみ処理量内訳!M25</f>
        <v>0</v>
      </c>
      <c r="Z25" s="38">
        <f>[6]資源化量内訳!Y25</f>
        <v>632</v>
      </c>
      <c r="AA25" s="38">
        <f t="shared" si="4"/>
        <v>9985</v>
      </c>
      <c r="AB25" s="40">
        <f t="shared" si="5"/>
        <v>100</v>
      </c>
      <c r="AC25" s="38">
        <f>[6]施設資源化量内訳!Y25</f>
        <v>0</v>
      </c>
      <c r="AD25" s="38">
        <f>[6]施設資源化量内訳!AT25</f>
        <v>253</v>
      </c>
      <c r="AE25" s="38">
        <f>[6]施設資源化量内訳!BO25</f>
        <v>0</v>
      </c>
      <c r="AF25" s="38">
        <f>[6]施設資源化量内訳!CJ25</f>
        <v>0</v>
      </c>
      <c r="AG25" s="38">
        <f>[6]施設資源化量内訳!DE25</f>
        <v>0</v>
      </c>
      <c r="AH25" s="38">
        <f>[6]施設資源化量内訳!DZ25</f>
        <v>91</v>
      </c>
      <c r="AI25" s="38">
        <f>[6]施設資源化量内訳!EU25</f>
        <v>485</v>
      </c>
      <c r="AJ25" s="38">
        <f t="shared" si="6"/>
        <v>829</v>
      </c>
      <c r="AK25" s="40">
        <f t="shared" si="7"/>
        <v>17.041362530413625</v>
      </c>
      <c r="AL25" s="40">
        <f>IF((AA25+J25)&lt;&gt;0,([6]資源化量内訳!D25-[6]資源化量内訳!R25-[6]資源化量内訳!T25-[6]資源化量内訳!V25-[6]資源化量内訳!U25)/(AA25+J25)*100,"-")</f>
        <v>17.041362530413625</v>
      </c>
      <c r="AM25" s="38">
        <f>[6]ごみ処理量内訳!AA25</f>
        <v>0</v>
      </c>
      <c r="AN25" s="38">
        <f>[6]ごみ処理量内訳!AB25</f>
        <v>454</v>
      </c>
      <c r="AO25" s="38">
        <f>[6]ごみ処理量内訳!AC25</f>
        <v>0</v>
      </c>
      <c r="AP25" s="38">
        <f t="shared" si="8"/>
        <v>454</v>
      </c>
      <c r="AQ25" s="41" t="s">
        <v>48</v>
      </c>
      <c r="AR25" s="42"/>
    </row>
    <row r="26" spans="1:44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41390</v>
      </c>
      <c r="E26" s="38">
        <v>41390</v>
      </c>
      <c r="F26" s="38">
        <v>0</v>
      </c>
      <c r="G26" s="38">
        <v>527</v>
      </c>
      <c r="H26" s="38">
        <f>SUM([6]ごみ搬入量内訳!E26,+[6]ごみ搬入量内訳!AD26)</f>
        <v>7293</v>
      </c>
      <c r="I26" s="38">
        <f>[6]ごみ搬入量内訳!BC26</f>
        <v>5123</v>
      </c>
      <c r="J26" s="38">
        <f>[6]資源化量内訳!BO26</f>
        <v>0</v>
      </c>
      <c r="K26" s="38">
        <f t="shared" si="1"/>
        <v>12416</v>
      </c>
      <c r="L26" s="39">
        <f t="shared" si="2"/>
        <v>819.60611905676649</v>
      </c>
      <c r="M26" s="38">
        <f>IF(D26&lt;&gt;0,([6]ごみ搬入量内訳!BR26+'R1実績'!J26)/'R1実績'!D26/366*1000000,"-")</f>
        <v>593.97679278936732</v>
      </c>
      <c r="N26" s="38">
        <f>IF(D26&lt;&gt;0,[6]ごみ搬入量内訳!CM26/'R1実績'!D26/366*1000000,"-")</f>
        <v>225.62932626739914</v>
      </c>
      <c r="O26" s="38">
        <f>[6]ごみ搬入量内訳!DH26</f>
        <v>0</v>
      </c>
      <c r="P26" s="38">
        <f>[6]ごみ処理量内訳!E26</f>
        <v>9611</v>
      </c>
      <c r="Q26" s="38">
        <f>[6]ごみ処理量内訳!N26</f>
        <v>0</v>
      </c>
      <c r="R26" s="38">
        <f t="shared" si="3"/>
        <v>2642</v>
      </c>
      <c r="S26" s="38">
        <f>[6]ごみ処理量内訳!G26</f>
        <v>0</v>
      </c>
      <c r="T26" s="38">
        <f>[6]ごみ処理量内訳!L26</f>
        <v>2588</v>
      </c>
      <c r="U26" s="38">
        <f>[6]ごみ処理量内訳!H26</f>
        <v>54</v>
      </c>
      <c r="V26" s="38">
        <f>[6]ごみ処理量内訳!I26</f>
        <v>0</v>
      </c>
      <c r="W26" s="38">
        <f>[6]ごみ処理量内訳!J26</f>
        <v>0</v>
      </c>
      <c r="X26" s="38">
        <f>[6]ごみ処理量内訳!K26</f>
        <v>0</v>
      </c>
      <c r="Y26" s="38">
        <f>[6]ごみ処理量内訳!M26</f>
        <v>0</v>
      </c>
      <c r="Z26" s="38">
        <f>[6]資源化量内訳!Y26</f>
        <v>27</v>
      </c>
      <c r="AA26" s="38">
        <f t="shared" si="4"/>
        <v>12280</v>
      </c>
      <c r="AB26" s="40">
        <f t="shared" si="5"/>
        <v>100</v>
      </c>
      <c r="AC26" s="38">
        <f>[6]施設資源化量内訳!Y26</f>
        <v>349</v>
      </c>
      <c r="AD26" s="38">
        <f>[6]施設資源化量内訳!AT26</f>
        <v>0</v>
      </c>
      <c r="AE26" s="38">
        <f>[6]施設資源化量内訳!BO26</f>
        <v>54</v>
      </c>
      <c r="AF26" s="38">
        <f>[6]施設資源化量内訳!CJ26</f>
        <v>0</v>
      </c>
      <c r="AG26" s="38">
        <f>[6]施設資源化量内訳!DE26</f>
        <v>0</v>
      </c>
      <c r="AH26" s="38">
        <f>[6]施設資源化量内訳!DZ26</f>
        <v>0</v>
      </c>
      <c r="AI26" s="38">
        <f>[6]施設資源化量内訳!EU26</f>
        <v>1644</v>
      </c>
      <c r="AJ26" s="38">
        <f t="shared" si="6"/>
        <v>2047</v>
      </c>
      <c r="AK26" s="40">
        <f t="shared" si="7"/>
        <v>16.889250814332247</v>
      </c>
      <c r="AL26" s="40">
        <f>IF((AA26+J26)&lt;&gt;0,([6]資源化量内訳!D26-[6]資源化量内訳!R26-[6]資源化量内訳!T26-[6]資源化量内訳!V26-[6]資源化量内訳!U26)/(AA26+J26)*100,"-")</f>
        <v>16.889250814332247</v>
      </c>
      <c r="AM26" s="38">
        <f>[6]ごみ処理量内訳!AA26</f>
        <v>0</v>
      </c>
      <c r="AN26" s="38">
        <f>[6]ごみ処理量内訳!AB26</f>
        <v>960</v>
      </c>
      <c r="AO26" s="38">
        <f>[6]ごみ処理量内訳!AC26</f>
        <v>5</v>
      </c>
      <c r="AP26" s="38">
        <f t="shared" si="8"/>
        <v>965</v>
      </c>
      <c r="AQ26" s="41" t="s">
        <v>48</v>
      </c>
      <c r="AR26" s="42"/>
    </row>
    <row r="27" spans="1:44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32083</v>
      </c>
      <c r="E27" s="38">
        <v>32083</v>
      </c>
      <c r="F27" s="38">
        <v>0</v>
      </c>
      <c r="G27" s="38">
        <v>508</v>
      </c>
      <c r="H27" s="38">
        <f>SUM([6]ごみ搬入量内訳!E27,+[6]ごみ搬入量内訳!AD27)</f>
        <v>7691</v>
      </c>
      <c r="I27" s="38">
        <f>[6]ごみ搬入量内訳!BC27</f>
        <v>2805</v>
      </c>
      <c r="J27" s="38">
        <f>[6]資源化量内訳!BO27</f>
        <v>683</v>
      </c>
      <c r="K27" s="38">
        <f t="shared" si="1"/>
        <v>11179</v>
      </c>
      <c r="L27" s="39">
        <f t="shared" si="2"/>
        <v>952.02181363945192</v>
      </c>
      <c r="M27" s="38">
        <f>IF(D27&lt;&gt;0,([6]ごみ搬入量内訳!BR27+'R1実績'!J27)/'R1実績'!D27/366*1000000,"-")</f>
        <v>544.09762656252417</v>
      </c>
      <c r="N27" s="38">
        <f>IF(D27&lt;&gt;0,[6]ごみ搬入量内訳!CM27/'R1実績'!D27/366*1000000,"-")</f>
        <v>407.92418707692775</v>
      </c>
      <c r="O27" s="38">
        <f>[6]ごみ搬入量内訳!DH27</f>
        <v>0</v>
      </c>
      <c r="P27" s="38">
        <f>[6]ごみ処理量内訳!E27</f>
        <v>9415</v>
      </c>
      <c r="Q27" s="38">
        <f>[6]ごみ処理量内訳!N27</f>
        <v>0</v>
      </c>
      <c r="R27" s="38">
        <f t="shared" si="3"/>
        <v>993</v>
      </c>
      <c r="S27" s="38">
        <f>[6]ごみ処理量内訳!G27</f>
        <v>248</v>
      </c>
      <c r="T27" s="38">
        <f>[6]ごみ処理量内訳!L27</f>
        <v>526</v>
      </c>
      <c r="U27" s="38">
        <f>[6]ごみ処理量内訳!H27</f>
        <v>0</v>
      </c>
      <c r="V27" s="38">
        <f>[6]ごみ処理量内訳!I27</f>
        <v>0</v>
      </c>
      <c r="W27" s="38">
        <f>[6]ごみ処理量内訳!J27</f>
        <v>0</v>
      </c>
      <c r="X27" s="38">
        <f>[6]ごみ処理量内訳!K27</f>
        <v>0</v>
      </c>
      <c r="Y27" s="38">
        <f>[6]ごみ処理量内訳!M27</f>
        <v>219</v>
      </c>
      <c r="Z27" s="38">
        <f>[6]資源化量内訳!Y27</f>
        <v>90</v>
      </c>
      <c r="AA27" s="38">
        <f t="shared" si="4"/>
        <v>10498</v>
      </c>
      <c r="AB27" s="40">
        <f t="shared" si="5"/>
        <v>100</v>
      </c>
      <c r="AC27" s="38">
        <f>[6]施設資源化量内訳!Y27</f>
        <v>0</v>
      </c>
      <c r="AD27" s="38">
        <f>[6]施設資源化量内訳!AT27</f>
        <v>0</v>
      </c>
      <c r="AE27" s="38">
        <f>[6]施設資源化量内訳!BO27</f>
        <v>0</v>
      </c>
      <c r="AF27" s="38">
        <f>[6]施設資源化量内訳!CJ27</f>
        <v>0</v>
      </c>
      <c r="AG27" s="38">
        <f>[6]施設資源化量内訳!DE27</f>
        <v>0</v>
      </c>
      <c r="AH27" s="38">
        <f>[6]施設資源化量内訳!DZ27</f>
        <v>0</v>
      </c>
      <c r="AI27" s="38">
        <f>[6]施設資源化量内訳!EU27</f>
        <v>475</v>
      </c>
      <c r="AJ27" s="38">
        <f t="shared" si="6"/>
        <v>475</v>
      </c>
      <c r="AK27" s="40">
        <f t="shared" si="7"/>
        <v>11.161792326267776</v>
      </c>
      <c r="AL27" s="40">
        <f>IF((AA27+J27)&lt;&gt;0,([6]資源化量内訳!D27-[6]資源化量内訳!R27-[6]資源化量内訳!T27-[6]資源化量内訳!V27-[6]資源化量内訳!U27)/(AA27+J27)*100,"-")</f>
        <v>11.161792326267776</v>
      </c>
      <c r="AM27" s="38">
        <f>[6]ごみ処理量内訳!AA27</f>
        <v>0</v>
      </c>
      <c r="AN27" s="38">
        <f>[6]ごみ処理量内訳!AB27</f>
        <v>1097</v>
      </c>
      <c r="AO27" s="38">
        <f>[6]ごみ処理量内訳!AC27</f>
        <v>219</v>
      </c>
      <c r="AP27" s="38">
        <f t="shared" si="8"/>
        <v>1316</v>
      </c>
      <c r="AQ27" s="41" t="s">
        <v>48</v>
      </c>
      <c r="AR27" s="42"/>
    </row>
    <row r="28" spans="1:44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33068</v>
      </c>
      <c r="E28" s="38">
        <v>33068</v>
      </c>
      <c r="F28" s="38">
        <v>0</v>
      </c>
      <c r="G28" s="38">
        <v>807</v>
      </c>
      <c r="H28" s="38">
        <f>SUM([6]ごみ搬入量内訳!E28,+[6]ごみ搬入量内訳!AD28)</f>
        <v>7565</v>
      </c>
      <c r="I28" s="38">
        <f>[6]ごみ搬入量内訳!BC28</f>
        <v>1301</v>
      </c>
      <c r="J28" s="38">
        <f>[6]資源化量内訳!BO28</f>
        <v>753</v>
      </c>
      <c r="K28" s="38">
        <f t="shared" si="1"/>
        <v>9619</v>
      </c>
      <c r="L28" s="39">
        <f t="shared" si="2"/>
        <v>794.7689840639689</v>
      </c>
      <c r="M28" s="38">
        <f>IF(D28&lt;&gt;0,([6]ごみ搬入量内訳!BR28+'R1実績'!J28)/'R1実績'!D28/366*1000000,"-")</f>
        <v>632.24579125246794</v>
      </c>
      <c r="N28" s="38">
        <f>IF(D28&lt;&gt;0,[6]ごみ搬入量内訳!CM28/'R1実績'!D28/366*1000000,"-")</f>
        <v>162.52319281150085</v>
      </c>
      <c r="O28" s="38">
        <f>[6]ごみ搬入量内訳!DH28</f>
        <v>0</v>
      </c>
      <c r="P28" s="38">
        <f>[6]ごみ処理量内訳!E28</f>
        <v>6749</v>
      </c>
      <c r="Q28" s="38">
        <f>[6]ごみ処理量内訳!N28</f>
        <v>715</v>
      </c>
      <c r="R28" s="38">
        <f t="shared" si="3"/>
        <v>1401</v>
      </c>
      <c r="S28" s="38">
        <f>[6]ごみ処理量内訳!G28</f>
        <v>638</v>
      </c>
      <c r="T28" s="38">
        <f>[6]ごみ処理量内訳!L28</f>
        <v>763</v>
      </c>
      <c r="U28" s="38">
        <f>[6]ごみ処理量内訳!H28</f>
        <v>0</v>
      </c>
      <c r="V28" s="38">
        <f>[6]ごみ処理量内訳!I28</f>
        <v>0</v>
      </c>
      <c r="W28" s="38">
        <f>[6]ごみ処理量内訳!J28</f>
        <v>0</v>
      </c>
      <c r="X28" s="38">
        <f>[6]ごみ処理量内訳!K28</f>
        <v>0</v>
      </c>
      <c r="Y28" s="38">
        <f>[6]ごみ処理量内訳!M28</f>
        <v>0</v>
      </c>
      <c r="Z28" s="38">
        <f>[6]資源化量内訳!Y28</f>
        <v>0</v>
      </c>
      <c r="AA28" s="38">
        <f t="shared" si="4"/>
        <v>8865</v>
      </c>
      <c r="AB28" s="40">
        <f t="shared" si="5"/>
        <v>91.934574168076708</v>
      </c>
      <c r="AC28" s="38">
        <f>[6]施設資源化量内訳!Y28</f>
        <v>144</v>
      </c>
      <c r="AD28" s="38">
        <f>[6]施設資源化量内訳!AT28</f>
        <v>162</v>
      </c>
      <c r="AE28" s="38">
        <f>[6]施設資源化量内訳!BO28</f>
        <v>0</v>
      </c>
      <c r="AF28" s="38">
        <f>[6]施設資源化量内訳!CJ28</f>
        <v>0</v>
      </c>
      <c r="AG28" s="38">
        <f>[6]施設資源化量内訳!DE28</f>
        <v>0</v>
      </c>
      <c r="AH28" s="38">
        <f>[6]施設資源化量内訳!DZ28</f>
        <v>0</v>
      </c>
      <c r="AI28" s="38">
        <f>[6]施設資源化量内訳!EU28</f>
        <v>763</v>
      </c>
      <c r="AJ28" s="38">
        <f t="shared" si="6"/>
        <v>1069</v>
      </c>
      <c r="AK28" s="40">
        <f t="shared" si="7"/>
        <v>18.943647327926804</v>
      </c>
      <c r="AL28" s="40">
        <f>IF((AA28+J28)&lt;&gt;0,([6]資源化量内訳!D28-[6]資源化量内訳!R28-[6]資源化量内訳!T28-[6]資源化量内訳!V28-[6]資源化量内訳!U28)/(AA28+J28)*100,"-")</f>
        <v>18.943647327926804</v>
      </c>
      <c r="AM28" s="38">
        <f>[6]ごみ処理量内訳!AA28</f>
        <v>715</v>
      </c>
      <c r="AN28" s="38">
        <f>[6]ごみ処理量内訳!AB28</f>
        <v>306</v>
      </c>
      <c r="AO28" s="38">
        <f>[6]ごみ処理量内訳!AC28</f>
        <v>34</v>
      </c>
      <c r="AP28" s="38">
        <f t="shared" si="8"/>
        <v>1055</v>
      </c>
      <c r="AQ28" s="41" t="s">
        <v>48</v>
      </c>
      <c r="AR28" s="42"/>
    </row>
    <row r="29" spans="1:44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25568</v>
      </c>
      <c r="E29" s="38">
        <v>25568</v>
      </c>
      <c r="F29" s="38">
        <v>0</v>
      </c>
      <c r="G29" s="38">
        <v>643</v>
      </c>
      <c r="H29" s="38">
        <f>SUM([6]ごみ搬入量内訳!E29,+[6]ごみ搬入量内訳!AD29)</f>
        <v>9351</v>
      </c>
      <c r="I29" s="38">
        <f>[6]ごみ搬入量内訳!BC29</f>
        <v>96</v>
      </c>
      <c r="J29" s="38">
        <f>[6]資源化量内訳!BO29</f>
        <v>0</v>
      </c>
      <c r="K29" s="38">
        <f t="shared" si="1"/>
        <v>9447</v>
      </c>
      <c r="L29" s="39">
        <f t="shared" si="2"/>
        <v>1009.522661523626</v>
      </c>
      <c r="M29" s="38">
        <f>IF(D29&lt;&gt;0,([6]ごみ搬入量内訳!BR29+'R1実績'!J29)/'R1実績'!D29/366*1000000,"-")</f>
        <v>551.29960948453322</v>
      </c>
      <c r="N29" s="38">
        <f>IF(D29&lt;&gt;0,[6]ごみ搬入量内訳!CM29/'R1実績'!D29/366*1000000,"-")</f>
        <v>458.22305203909258</v>
      </c>
      <c r="O29" s="38">
        <f>[6]ごみ搬入量内訳!DH29</f>
        <v>0</v>
      </c>
      <c r="P29" s="38">
        <f>[6]ごみ処理量内訳!E29</f>
        <v>8472</v>
      </c>
      <c r="Q29" s="38">
        <f>[6]ごみ処理量内訳!N29</f>
        <v>0</v>
      </c>
      <c r="R29" s="38">
        <f t="shared" si="3"/>
        <v>975</v>
      </c>
      <c r="S29" s="38">
        <f>[6]ごみ処理量内訳!G29</f>
        <v>0</v>
      </c>
      <c r="T29" s="38">
        <f>[6]ごみ処理量内訳!L29</f>
        <v>906</v>
      </c>
      <c r="U29" s="38">
        <f>[6]ごみ処理量内訳!H29</f>
        <v>0</v>
      </c>
      <c r="V29" s="38">
        <f>[6]ごみ処理量内訳!I29</f>
        <v>0</v>
      </c>
      <c r="W29" s="38">
        <f>[6]ごみ処理量内訳!J29</f>
        <v>0</v>
      </c>
      <c r="X29" s="38">
        <f>[6]ごみ処理量内訳!K29</f>
        <v>0</v>
      </c>
      <c r="Y29" s="38">
        <f>[6]ごみ処理量内訳!M29</f>
        <v>69</v>
      </c>
      <c r="Z29" s="38">
        <f>[6]資源化量内訳!Y29</f>
        <v>0</v>
      </c>
      <c r="AA29" s="38">
        <f t="shared" si="4"/>
        <v>9447</v>
      </c>
      <c r="AB29" s="40">
        <f t="shared" si="5"/>
        <v>100</v>
      </c>
      <c r="AC29" s="38">
        <f>[6]施設資源化量内訳!Y29</f>
        <v>1207</v>
      </c>
      <c r="AD29" s="38">
        <f>[6]施設資源化量内訳!AT29</f>
        <v>0</v>
      </c>
      <c r="AE29" s="38">
        <f>[6]施設資源化量内訳!BO29</f>
        <v>0</v>
      </c>
      <c r="AF29" s="38">
        <f>[6]施設資源化量内訳!CJ29</f>
        <v>0</v>
      </c>
      <c r="AG29" s="38">
        <f>[6]施設資源化量内訳!DE29</f>
        <v>0</v>
      </c>
      <c r="AH29" s="38">
        <f>[6]施設資源化量内訳!DZ29</f>
        <v>0</v>
      </c>
      <c r="AI29" s="38">
        <f>[6]施設資源化量内訳!EU29</f>
        <v>906</v>
      </c>
      <c r="AJ29" s="38">
        <f t="shared" si="6"/>
        <v>2113</v>
      </c>
      <c r="AK29" s="40">
        <f t="shared" si="7"/>
        <v>22.366888959458027</v>
      </c>
      <c r="AL29" s="40">
        <f>IF((AA29+J29)&lt;&gt;0,([6]資源化量内訳!D29-[6]資源化量内訳!R29-[6]資源化量内訳!T29-[6]資源化量内訳!V29-[6]資源化量内訳!U29)/(AA29+J29)*100,"-")</f>
        <v>22.366888959458027</v>
      </c>
      <c r="AM29" s="38">
        <f>[6]ごみ処理量内訳!AA29</f>
        <v>0</v>
      </c>
      <c r="AN29" s="38">
        <f>[6]ごみ処理量内訳!AB29</f>
        <v>223</v>
      </c>
      <c r="AO29" s="38">
        <f>[6]ごみ処理量内訳!AC29</f>
        <v>69</v>
      </c>
      <c r="AP29" s="38">
        <f t="shared" si="8"/>
        <v>292</v>
      </c>
      <c r="AQ29" s="41" t="s">
        <v>48</v>
      </c>
      <c r="AR29" s="42"/>
    </row>
    <row r="30" spans="1:44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22462</v>
      </c>
      <c r="E30" s="38">
        <v>22462</v>
      </c>
      <c r="F30" s="38">
        <v>0</v>
      </c>
      <c r="G30" s="38">
        <v>364</v>
      </c>
      <c r="H30" s="38">
        <f>SUM([6]ごみ搬入量内訳!E30,+[6]ごみ搬入量内訳!AD30)</f>
        <v>7221</v>
      </c>
      <c r="I30" s="38">
        <f>[6]ごみ搬入量内訳!BC30</f>
        <v>109</v>
      </c>
      <c r="J30" s="38">
        <f>[6]資源化量内訳!BO30</f>
        <v>250</v>
      </c>
      <c r="K30" s="38">
        <f t="shared" si="1"/>
        <v>7580</v>
      </c>
      <c r="L30" s="39">
        <f t="shared" si="2"/>
        <v>922.01863207466852</v>
      </c>
      <c r="M30" s="38">
        <f>IF(D30&lt;&gt;0,([6]ごみ搬入量内訳!BR30+'R1実績'!J30)/'R1実績'!D30/366*1000000,"-")</f>
        <v>598.58228079676041</v>
      </c>
      <c r="N30" s="38">
        <f>IF(D30&lt;&gt;0,[6]ごみ搬入量内訳!CM30/'R1実績'!D30/366*1000000,"-")</f>
        <v>323.4363512779081</v>
      </c>
      <c r="O30" s="38">
        <f>[6]ごみ搬入量内訳!DH30</f>
        <v>0</v>
      </c>
      <c r="P30" s="38">
        <f>[6]ごみ処理量内訳!E30</f>
        <v>6740</v>
      </c>
      <c r="Q30" s="38">
        <f>[6]ごみ処理量内訳!N30</f>
        <v>0</v>
      </c>
      <c r="R30" s="38">
        <f t="shared" si="3"/>
        <v>667</v>
      </c>
      <c r="S30" s="38">
        <f>[6]ごみ処理量内訳!G30</f>
        <v>0</v>
      </c>
      <c r="T30" s="38">
        <f>[6]ごみ処理量内訳!L30</f>
        <v>535</v>
      </c>
      <c r="U30" s="38">
        <f>[6]ごみ処理量内訳!H30</f>
        <v>0</v>
      </c>
      <c r="V30" s="38">
        <f>[6]ごみ処理量内訳!I30</f>
        <v>0</v>
      </c>
      <c r="W30" s="38">
        <f>[6]ごみ処理量内訳!J30</f>
        <v>0</v>
      </c>
      <c r="X30" s="38">
        <f>[6]ごみ処理量内訳!K30</f>
        <v>0</v>
      </c>
      <c r="Y30" s="38">
        <f>[6]ごみ処理量内訳!M30</f>
        <v>132</v>
      </c>
      <c r="Z30" s="38">
        <f>[6]資源化量内訳!Y30</f>
        <v>0</v>
      </c>
      <c r="AA30" s="38">
        <f t="shared" si="4"/>
        <v>7407</v>
      </c>
      <c r="AB30" s="40">
        <f t="shared" si="5"/>
        <v>100</v>
      </c>
      <c r="AC30" s="38">
        <f>[6]施設資源化量内訳!Y30</f>
        <v>990</v>
      </c>
      <c r="AD30" s="38">
        <f>[6]施設資源化量内訳!AT30</f>
        <v>0</v>
      </c>
      <c r="AE30" s="38">
        <f>[6]施設資源化量内訳!BO30</f>
        <v>0</v>
      </c>
      <c r="AF30" s="38">
        <f>[6]施設資源化量内訳!CJ30</f>
        <v>0</v>
      </c>
      <c r="AG30" s="38">
        <f>[6]施設資源化量内訳!DE30</f>
        <v>0</v>
      </c>
      <c r="AH30" s="38">
        <f>[6]施設資源化量内訳!DZ30</f>
        <v>0</v>
      </c>
      <c r="AI30" s="38">
        <f>[6]施設資源化量内訳!EU30</f>
        <v>506</v>
      </c>
      <c r="AJ30" s="38">
        <f t="shared" si="6"/>
        <v>1496</v>
      </c>
      <c r="AK30" s="40">
        <f t="shared" si="7"/>
        <v>22.802664228810237</v>
      </c>
      <c r="AL30" s="40">
        <f>IF((AA30+J30)&lt;&gt;0,([6]資源化量内訳!D30-[6]資源化量内訳!R30-[6]資源化量内訳!T30-[6]資源化量内訳!V30-[6]資源化量内訳!U30)/(AA30+J30)*100,"-")</f>
        <v>22.802664228810237</v>
      </c>
      <c r="AM30" s="38">
        <f>[6]ごみ処理量内訳!AA30</f>
        <v>0</v>
      </c>
      <c r="AN30" s="38">
        <f>[6]ごみ処理量内訳!AB30</f>
        <v>165</v>
      </c>
      <c r="AO30" s="38">
        <f>[6]ごみ処理量内訳!AC30</f>
        <v>132</v>
      </c>
      <c r="AP30" s="38">
        <f t="shared" si="8"/>
        <v>297</v>
      </c>
      <c r="AQ30" s="41" t="s">
        <v>48</v>
      </c>
      <c r="AR30" s="42"/>
    </row>
    <row r="31" spans="1:44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27069</v>
      </c>
      <c r="E31" s="38">
        <v>27069</v>
      </c>
      <c r="F31" s="38">
        <v>0</v>
      </c>
      <c r="G31" s="38">
        <v>592</v>
      </c>
      <c r="H31" s="38">
        <f>SUM([6]ごみ搬入量内訳!E31,+[6]ごみ搬入量内訳!AD31)</f>
        <v>7053</v>
      </c>
      <c r="I31" s="38">
        <f>[6]ごみ搬入量内訳!BC31</f>
        <v>1315</v>
      </c>
      <c r="J31" s="38">
        <f>[6]資源化量内訳!BO31</f>
        <v>711</v>
      </c>
      <c r="K31" s="38">
        <f t="shared" si="1"/>
        <v>9079</v>
      </c>
      <c r="L31" s="39">
        <f t="shared" si="2"/>
        <v>916.39923635752143</v>
      </c>
      <c r="M31" s="38">
        <f>IF(D31&lt;&gt;0,([6]ごみ搬入量内訳!BR31+'R1実績'!J31)/'R1実績'!D31/366*1000000,"-")</f>
        <v>685.96202338205921</v>
      </c>
      <c r="N31" s="38">
        <f>IF(D31&lt;&gt;0,[6]ごみ搬入量内訳!CM31/'R1実績'!D31/366*1000000,"-")</f>
        <v>230.43721297546222</v>
      </c>
      <c r="O31" s="38">
        <f>[6]ごみ搬入量内訳!DH31</f>
        <v>0</v>
      </c>
      <c r="P31" s="38">
        <f>[6]ごみ処理量内訳!E31</f>
        <v>6526</v>
      </c>
      <c r="Q31" s="38">
        <f>[6]ごみ処理量内訳!N31</f>
        <v>709</v>
      </c>
      <c r="R31" s="38">
        <f t="shared" si="3"/>
        <v>870</v>
      </c>
      <c r="S31" s="38">
        <f>[6]ごみ処理量内訳!G31</f>
        <v>812</v>
      </c>
      <c r="T31" s="38">
        <f>[6]ごみ処理量内訳!L31</f>
        <v>58</v>
      </c>
      <c r="U31" s="38">
        <f>[6]ごみ処理量内訳!H31</f>
        <v>0</v>
      </c>
      <c r="V31" s="38">
        <f>[6]ごみ処理量内訳!I31</f>
        <v>0</v>
      </c>
      <c r="W31" s="38">
        <f>[6]ごみ処理量内訳!J31</f>
        <v>0</v>
      </c>
      <c r="X31" s="38">
        <f>[6]ごみ処理量内訳!K31</f>
        <v>0</v>
      </c>
      <c r="Y31" s="38">
        <f>[6]ごみ処理量内訳!M31</f>
        <v>0</v>
      </c>
      <c r="Z31" s="38">
        <f>[6]資源化量内訳!Y31</f>
        <v>263</v>
      </c>
      <c r="AA31" s="38">
        <f t="shared" si="4"/>
        <v>8368</v>
      </c>
      <c r="AB31" s="40">
        <f t="shared" si="5"/>
        <v>91.52724665391969</v>
      </c>
      <c r="AC31" s="38">
        <f>[6]施設資源化量内訳!Y31</f>
        <v>151</v>
      </c>
      <c r="AD31" s="38">
        <f>[6]施設資源化量内訳!AT31</f>
        <v>191</v>
      </c>
      <c r="AE31" s="38">
        <f>[6]施設資源化量内訳!BO31</f>
        <v>0</v>
      </c>
      <c r="AF31" s="38">
        <f>[6]施設資源化量内訳!CJ31</f>
        <v>0</v>
      </c>
      <c r="AG31" s="38">
        <f>[6]施設資源化量内訳!DE31</f>
        <v>0</v>
      </c>
      <c r="AH31" s="38">
        <f>[6]施設資源化量内訳!DZ31</f>
        <v>0</v>
      </c>
      <c r="AI31" s="38">
        <f>[6]施設資源化量内訳!EU31</f>
        <v>58</v>
      </c>
      <c r="AJ31" s="38">
        <f t="shared" si="6"/>
        <v>400</v>
      </c>
      <c r="AK31" s="40">
        <f t="shared" si="7"/>
        <v>15.133825311157617</v>
      </c>
      <c r="AL31" s="40">
        <f>IF((AA31+J31)&lt;&gt;0,([6]資源化量内訳!D31-[6]資源化量内訳!R31-[6]資源化量内訳!T31-[6]資源化量内訳!V31-[6]資源化量内訳!U31)/(AA31+J31)*100,"-")</f>
        <v>15.133825311157617</v>
      </c>
      <c r="AM31" s="38">
        <f>[6]ごみ処理量内訳!AA31</f>
        <v>709</v>
      </c>
      <c r="AN31" s="38">
        <f>[6]ごみ処理量内訳!AB31</f>
        <v>593</v>
      </c>
      <c r="AO31" s="38">
        <f>[6]ごみ処理量内訳!AC31</f>
        <v>41</v>
      </c>
      <c r="AP31" s="38">
        <f t="shared" si="8"/>
        <v>1343</v>
      </c>
      <c r="AQ31" s="41" t="s">
        <v>48</v>
      </c>
      <c r="AR31" s="42"/>
    </row>
    <row r="32" spans="1:44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27218</v>
      </c>
      <c r="E32" s="38">
        <v>27218</v>
      </c>
      <c r="F32" s="38">
        <v>0</v>
      </c>
      <c r="G32" s="38">
        <v>894</v>
      </c>
      <c r="H32" s="38">
        <f>SUM([6]ごみ搬入量内訳!E32,+[6]ごみ搬入量内訳!AD32)</f>
        <v>4805</v>
      </c>
      <c r="I32" s="38">
        <f>[6]ごみ搬入量内訳!BC32</f>
        <v>3490</v>
      </c>
      <c r="J32" s="38">
        <f>[6]資源化量内訳!BO32</f>
        <v>0</v>
      </c>
      <c r="K32" s="38">
        <f t="shared" si="1"/>
        <v>8295</v>
      </c>
      <c r="L32" s="39">
        <f t="shared" si="2"/>
        <v>832.68184386176461</v>
      </c>
      <c r="M32" s="38">
        <f>IF(D32&lt;&gt;0,([6]ごみ搬入量内訳!BR32+'R1実績'!J32)/'R1実績'!D32/366*1000000,"-")</f>
        <v>824.95230775840639</v>
      </c>
      <c r="N32" s="38">
        <f>IF(D32&lt;&gt;0,[6]ごみ搬入量内訳!CM32/'R1実績'!D32/366*1000000,"-")</f>
        <v>7.7295361033581518</v>
      </c>
      <c r="O32" s="38">
        <f>[6]ごみ搬入量内訳!DH32</f>
        <v>0</v>
      </c>
      <c r="P32" s="38">
        <f>[6]ごみ処理量内訳!E32</f>
        <v>6900</v>
      </c>
      <c r="Q32" s="38">
        <f>[6]ごみ処理量内訳!N32</f>
        <v>77</v>
      </c>
      <c r="R32" s="38">
        <f t="shared" si="3"/>
        <v>1104</v>
      </c>
      <c r="S32" s="38">
        <f>[6]ごみ処理量内訳!G32</f>
        <v>680</v>
      </c>
      <c r="T32" s="38">
        <f>[6]ごみ処理量内訳!L32</f>
        <v>396</v>
      </c>
      <c r="U32" s="38">
        <f>[6]ごみ処理量内訳!H32</f>
        <v>28</v>
      </c>
      <c r="V32" s="38">
        <f>[6]ごみ処理量内訳!I32</f>
        <v>0</v>
      </c>
      <c r="W32" s="38">
        <f>[6]ごみ処理量内訳!J32</f>
        <v>0</v>
      </c>
      <c r="X32" s="38">
        <f>[6]ごみ処理量内訳!K32</f>
        <v>0</v>
      </c>
      <c r="Y32" s="38">
        <f>[6]ごみ処理量内訳!M32</f>
        <v>0</v>
      </c>
      <c r="Z32" s="38">
        <f>[6]資源化量内訳!Y32</f>
        <v>186</v>
      </c>
      <c r="AA32" s="38">
        <f t="shared" si="4"/>
        <v>8267</v>
      </c>
      <c r="AB32" s="40">
        <f t="shared" si="5"/>
        <v>99.068585944115156</v>
      </c>
      <c r="AC32" s="38">
        <f>[6]施設資源化量内訳!Y32</f>
        <v>0</v>
      </c>
      <c r="AD32" s="38">
        <f>[6]施設資源化量内訳!AT32</f>
        <v>161</v>
      </c>
      <c r="AE32" s="38">
        <f>[6]施設資源化量内訳!BO32</f>
        <v>28</v>
      </c>
      <c r="AF32" s="38">
        <f>[6]施設資源化量内訳!CJ32</f>
        <v>0</v>
      </c>
      <c r="AG32" s="38">
        <f>[6]施設資源化量内訳!DE32</f>
        <v>0</v>
      </c>
      <c r="AH32" s="38">
        <f>[6]施設資源化量内訳!DZ32</f>
        <v>0</v>
      </c>
      <c r="AI32" s="38">
        <f>[6]施設資源化量内訳!EU32</f>
        <v>368</v>
      </c>
      <c r="AJ32" s="38">
        <f t="shared" si="6"/>
        <v>557</v>
      </c>
      <c r="AK32" s="40">
        <f t="shared" si="7"/>
        <v>8.9875408249667341</v>
      </c>
      <c r="AL32" s="40">
        <f>IF((AA32+J32)&lt;&gt;0,([6]資源化量内訳!D32-[6]資源化量内訳!R32-[6]資源化量内訳!T32-[6]資源化量内訳!V32-[6]資源化量内訳!U32)/(AA32+J32)*100,"-")</f>
        <v>8.9875408249667341</v>
      </c>
      <c r="AM32" s="38">
        <f>[6]ごみ処理量内訳!AA32</f>
        <v>77</v>
      </c>
      <c r="AN32" s="38">
        <f>[6]ごみ処理量内訳!AB32</f>
        <v>745</v>
      </c>
      <c r="AO32" s="38">
        <f>[6]ごみ処理量内訳!AC32</f>
        <v>39</v>
      </c>
      <c r="AP32" s="38">
        <f t="shared" si="8"/>
        <v>861</v>
      </c>
      <c r="AQ32" s="41" t="s">
        <v>48</v>
      </c>
      <c r="AR32" s="42"/>
    </row>
    <row r="33" spans="1:44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6831</v>
      </c>
      <c r="E33" s="38">
        <v>6831</v>
      </c>
      <c r="F33" s="38">
        <v>0</v>
      </c>
      <c r="G33" s="38">
        <v>148</v>
      </c>
      <c r="H33" s="38">
        <f>SUM([6]ごみ搬入量内訳!E33,+[6]ごみ搬入量内訳!AD33)</f>
        <v>1812</v>
      </c>
      <c r="I33" s="38">
        <f>[6]ごみ搬入量内訳!BC33</f>
        <v>44</v>
      </c>
      <c r="J33" s="38">
        <f>[6]資源化量内訳!BO33</f>
        <v>35</v>
      </c>
      <c r="K33" s="38">
        <f t="shared" si="1"/>
        <v>1891</v>
      </c>
      <c r="L33" s="39">
        <f t="shared" si="2"/>
        <v>756.35582881959681</v>
      </c>
      <c r="M33" s="38">
        <f>IF(D33&lt;&gt;0,([6]ごみ搬入量内訳!BR33+'R1実績'!J33)/'R1実績'!D33/366*1000000,"-")</f>
        <v>577.56627012982437</v>
      </c>
      <c r="N33" s="38">
        <f>IF(D33&lt;&gt;0,[6]ごみ搬入量内訳!CM33/'R1実績'!D33/366*1000000,"-")</f>
        <v>178.78955868977249</v>
      </c>
      <c r="O33" s="38">
        <f>[6]ごみ搬入量内訳!DH33</f>
        <v>0</v>
      </c>
      <c r="P33" s="38">
        <f>[6]ごみ処理量内訳!E33</f>
        <v>1433</v>
      </c>
      <c r="Q33" s="38">
        <f>[6]ごみ処理量内訳!N33</f>
        <v>0</v>
      </c>
      <c r="R33" s="38">
        <f t="shared" si="3"/>
        <v>210</v>
      </c>
      <c r="S33" s="38">
        <f>[6]ごみ処理量内訳!G33</f>
        <v>210</v>
      </c>
      <c r="T33" s="38">
        <f>[6]ごみ処理量内訳!L33</f>
        <v>0</v>
      </c>
      <c r="U33" s="38">
        <f>[6]ごみ処理量内訳!H33</f>
        <v>0</v>
      </c>
      <c r="V33" s="38">
        <f>[6]ごみ処理量内訳!I33</f>
        <v>0</v>
      </c>
      <c r="W33" s="38">
        <f>[6]ごみ処理量内訳!J33</f>
        <v>0</v>
      </c>
      <c r="X33" s="38">
        <f>[6]ごみ処理量内訳!K33</f>
        <v>0</v>
      </c>
      <c r="Y33" s="38">
        <f>[6]ごみ処理量内訳!M33</f>
        <v>0</v>
      </c>
      <c r="Z33" s="38">
        <f>[6]資源化量内訳!Y33</f>
        <v>209</v>
      </c>
      <c r="AA33" s="38">
        <f t="shared" si="4"/>
        <v>1852</v>
      </c>
      <c r="AB33" s="40">
        <f t="shared" si="5"/>
        <v>100</v>
      </c>
      <c r="AC33" s="38">
        <f>[6]施設資源化量内訳!Y33</f>
        <v>32</v>
      </c>
      <c r="AD33" s="38">
        <f>[6]施設資源化量内訳!AT33</f>
        <v>53</v>
      </c>
      <c r="AE33" s="38">
        <f>[6]施設資源化量内訳!BO33</f>
        <v>0</v>
      </c>
      <c r="AF33" s="38">
        <f>[6]施設資源化量内訳!CJ33</f>
        <v>0</v>
      </c>
      <c r="AG33" s="38">
        <f>[6]施設資源化量内訳!DE33</f>
        <v>0</v>
      </c>
      <c r="AH33" s="38">
        <f>[6]施設資源化量内訳!DZ33</f>
        <v>0</v>
      </c>
      <c r="AI33" s="38">
        <f>[6]施設資源化量内訳!EU33</f>
        <v>0</v>
      </c>
      <c r="AJ33" s="38">
        <f t="shared" si="6"/>
        <v>85</v>
      </c>
      <c r="AK33" s="40">
        <f t="shared" si="7"/>
        <v>17.435082140964493</v>
      </c>
      <c r="AL33" s="40">
        <f>IF((AA33+J33)&lt;&gt;0,([6]資源化量内訳!D33-[6]資源化量内訳!R33-[6]資源化量内訳!T33-[6]資源化量内訳!V33-[6]資源化量内訳!U33)/(AA33+J33)*100,"-")</f>
        <v>17.435082140964493</v>
      </c>
      <c r="AM33" s="38">
        <f>[6]ごみ処理量内訳!AA33</f>
        <v>0</v>
      </c>
      <c r="AN33" s="38">
        <f>[6]ごみ処理量内訳!AB33</f>
        <v>117</v>
      </c>
      <c r="AO33" s="38">
        <f>[6]ごみ処理量内訳!AC33</f>
        <v>12</v>
      </c>
      <c r="AP33" s="38">
        <f t="shared" si="8"/>
        <v>129</v>
      </c>
      <c r="AQ33" s="41" t="s">
        <v>48</v>
      </c>
      <c r="AR33" s="42"/>
    </row>
    <row r="34" spans="1:44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18765</v>
      </c>
      <c r="E34" s="38">
        <v>18765</v>
      </c>
      <c r="F34" s="38">
        <v>0</v>
      </c>
      <c r="G34" s="38">
        <v>427</v>
      </c>
      <c r="H34" s="38">
        <f>SUM([6]ごみ搬入量内訳!E34,+[6]ごみ搬入量内訳!AD34)</f>
        <v>4869</v>
      </c>
      <c r="I34" s="38">
        <f>[6]ごみ搬入量内訳!BC34</f>
        <v>497</v>
      </c>
      <c r="J34" s="38">
        <f>[6]資源化量内訳!BO34</f>
        <v>129</v>
      </c>
      <c r="K34" s="38">
        <f t="shared" si="1"/>
        <v>5495</v>
      </c>
      <c r="L34" s="39">
        <f t="shared" si="2"/>
        <v>800.08852662860613</v>
      </c>
      <c r="M34" s="38">
        <f>IF(D34&lt;&gt;0,([6]ごみ搬入量内訳!BR34+'R1実績'!J34)/'R1実績'!D34/366*1000000,"-")</f>
        <v>632.64506791652298</v>
      </c>
      <c r="N34" s="38">
        <f>IF(D34&lt;&gt;0,[6]ごみ搬入量内訳!CM34/'R1実績'!D34/366*1000000,"-")</f>
        <v>167.44345871208316</v>
      </c>
      <c r="O34" s="38">
        <f>[6]ごみ搬入量内訳!DH34</f>
        <v>0</v>
      </c>
      <c r="P34" s="38">
        <f>[6]ごみ処理量内訳!E34</f>
        <v>4448</v>
      </c>
      <c r="Q34" s="38">
        <f>[6]ごみ処理量内訳!N34</f>
        <v>288</v>
      </c>
      <c r="R34" s="38">
        <f t="shared" si="3"/>
        <v>630</v>
      </c>
      <c r="S34" s="38">
        <f>[6]ごみ処理量内訳!G34</f>
        <v>398</v>
      </c>
      <c r="T34" s="38">
        <f>[6]ごみ処理量内訳!L34</f>
        <v>232</v>
      </c>
      <c r="U34" s="38">
        <f>[6]ごみ処理量内訳!H34</f>
        <v>0</v>
      </c>
      <c r="V34" s="38">
        <f>[6]ごみ処理量内訳!I34</f>
        <v>0</v>
      </c>
      <c r="W34" s="38">
        <f>[6]ごみ処理量内訳!J34</f>
        <v>0</v>
      </c>
      <c r="X34" s="38">
        <f>[6]ごみ処理量内訳!K34</f>
        <v>0</v>
      </c>
      <c r="Y34" s="38">
        <f>[6]ごみ処理量内訳!M34</f>
        <v>0</v>
      </c>
      <c r="Z34" s="38">
        <f>[6]資源化量内訳!Y34</f>
        <v>0</v>
      </c>
      <c r="AA34" s="38">
        <f t="shared" si="4"/>
        <v>5366</v>
      </c>
      <c r="AB34" s="40">
        <f t="shared" si="5"/>
        <v>94.632873648900485</v>
      </c>
      <c r="AC34" s="38">
        <f>[6]施設資源化量内訳!Y34</f>
        <v>270</v>
      </c>
      <c r="AD34" s="38">
        <f>[6]施設資源化量内訳!AT34</f>
        <v>100</v>
      </c>
      <c r="AE34" s="38">
        <f>[6]施設資源化量内訳!BO34</f>
        <v>0</v>
      </c>
      <c r="AF34" s="38">
        <f>[6]施設資源化量内訳!CJ34</f>
        <v>0</v>
      </c>
      <c r="AG34" s="38">
        <f>[6]施設資源化量内訳!DE34</f>
        <v>0</v>
      </c>
      <c r="AH34" s="38">
        <f>[6]施設資源化量内訳!DZ34</f>
        <v>0</v>
      </c>
      <c r="AI34" s="38">
        <f>[6]施設資源化量内訳!EU34</f>
        <v>232</v>
      </c>
      <c r="AJ34" s="38">
        <f t="shared" si="6"/>
        <v>602</v>
      </c>
      <c r="AK34" s="40">
        <f t="shared" si="7"/>
        <v>13.30300272975432</v>
      </c>
      <c r="AL34" s="40">
        <f>IF((AA34+J34)&lt;&gt;0,([6]資源化量内訳!D34-[6]資源化量内訳!R34-[6]資源化量内訳!T34-[6]資源化量内訳!V34-[6]資源化量内訳!U34)/(AA34+J34)*100,"-")</f>
        <v>13.30300272975432</v>
      </c>
      <c r="AM34" s="38">
        <f>[6]ごみ処理量内訳!AA34</f>
        <v>288</v>
      </c>
      <c r="AN34" s="38">
        <f>[6]ごみ処理量内訳!AB34</f>
        <v>149</v>
      </c>
      <c r="AO34" s="38">
        <f>[6]ごみ処理量内訳!AC34</f>
        <v>22</v>
      </c>
      <c r="AP34" s="38">
        <f t="shared" si="8"/>
        <v>459</v>
      </c>
      <c r="AQ34" s="41" t="s">
        <v>48</v>
      </c>
      <c r="AR34" s="42"/>
    </row>
    <row r="35" spans="1:44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9722</v>
      </c>
      <c r="E35" s="38">
        <v>9722</v>
      </c>
      <c r="F35" s="38">
        <v>0</v>
      </c>
      <c r="G35" s="38">
        <v>401</v>
      </c>
      <c r="H35" s="38">
        <f>SUM([6]ごみ搬入量内訳!E35,+[6]ごみ搬入量内訳!AD35)</f>
        <v>2639</v>
      </c>
      <c r="I35" s="38">
        <f>[6]ごみ搬入量内訳!BC35</f>
        <v>85</v>
      </c>
      <c r="J35" s="38">
        <f>[6]資源化量内訳!BO35</f>
        <v>122</v>
      </c>
      <c r="K35" s="38">
        <f t="shared" si="1"/>
        <v>2846</v>
      </c>
      <c r="L35" s="39">
        <f t="shared" si="2"/>
        <v>799.83092821981131</v>
      </c>
      <c r="M35" s="38">
        <f>IF(D35&lt;&gt;0,([6]ごみ搬入量内訳!BR35+'R1実績'!J35)/'R1実績'!D35/366*1000000,"-")</f>
        <v>637.11058126293472</v>
      </c>
      <c r="N35" s="38">
        <f>IF(D35&lt;&gt;0,[6]ごみ搬入量内訳!CM35/'R1実績'!D35/366*1000000,"-")</f>
        <v>162.72034695687657</v>
      </c>
      <c r="O35" s="38">
        <f>[6]ごみ搬入量内訳!DH35</f>
        <v>0</v>
      </c>
      <c r="P35" s="38">
        <f>[6]ごみ処理量内訳!E35</f>
        <v>2010</v>
      </c>
      <c r="Q35" s="38">
        <f>[6]ごみ処理量内訳!N35</f>
        <v>41</v>
      </c>
      <c r="R35" s="38">
        <f t="shared" si="3"/>
        <v>302</v>
      </c>
      <c r="S35" s="38">
        <f>[6]ごみ処理量内訳!G35</f>
        <v>229</v>
      </c>
      <c r="T35" s="38">
        <f>[6]ごみ処理量内訳!L35</f>
        <v>26</v>
      </c>
      <c r="U35" s="38">
        <f>[6]ごみ処理量内訳!H35</f>
        <v>47</v>
      </c>
      <c r="V35" s="38">
        <f>[6]ごみ処理量内訳!I35</f>
        <v>0</v>
      </c>
      <c r="W35" s="38">
        <f>[6]ごみ処理量内訳!J35</f>
        <v>0</v>
      </c>
      <c r="X35" s="38">
        <f>[6]ごみ処理量内訳!K35</f>
        <v>0</v>
      </c>
      <c r="Y35" s="38">
        <f>[6]ごみ処理量内訳!M35</f>
        <v>0</v>
      </c>
      <c r="Z35" s="38">
        <f>[6]資源化量内訳!Y35</f>
        <v>373</v>
      </c>
      <c r="AA35" s="38">
        <f t="shared" si="4"/>
        <v>2726</v>
      </c>
      <c r="AB35" s="40">
        <f t="shared" si="5"/>
        <v>98.495964783565654</v>
      </c>
      <c r="AC35" s="38">
        <f>[6]施設資源化量内訳!Y35</f>
        <v>107</v>
      </c>
      <c r="AD35" s="38">
        <f>[6]施設資源化量内訳!AT35</f>
        <v>58</v>
      </c>
      <c r="AE35" s="38">
        <f>[6]施設資源化量内訳!BO35</f>
        <v>47</v>
      </c>
      <c r="AF35" s="38">
        <f>[6]施設資源化量内訳!CJ35</f>
        <v>0</v>
      </c>
      <c r="AG35" s="38">
        <f>[6]施設資源化量内訳!DE35</f>
        <v>0</v>
      </c>
      <c r="AH35" s="38">
        <f>[6]施設資源化量内訳!DZ35</f>
        <v>0</v>
      </c>
      <c r="AI35" s="38">
        <f>[6]施設資源化量内訳!EU35</f>
        <v>26</v>
      </c>
      <c r="AJ35" s="38">
        <f t="shared" si="6"/>
        <v>238</v>
      </c>
      <c r="AK35" s="40">
        <f t="shared" si="7"/>
        <v>25.737359550561798</v>
      </c>
      <c r="AL35" s="40">
        <f>IF((AA35+J35)&lt;&gt;0,([6]資源化量内訳!D35-[6]資源化量内訳!R35-[6]資源化量内訳!T35-[6]資源化量内訳!V35-[6]資源化量内訳!U35)/(AA35+J35)*100,"-")</f>
        <v>25.737359550561798</v>
      </c>
      <c r="AM35" s="38">
        <f>[6]ごみ処理量内訳!AA35</f>
        <v>41</v>
      </c>
      <c r="AN35" s="38">
        <f>[6]ごみ処理量内訳!AB35</f>
        <v>67</v>
      </c>
      <c r="AO35" s="38">
        <f>[6]ごみ処理量内訳!AC35</f>
        <v>12</v>
      </c>
      <c r="AP35" s="38">
        <f t="shared" si="8"/>
        <v>120</v>
      </c>
      <c r="AQ35" s="41" t="s">
        <v>48</v>
      </c>
      <c r="AR35" s="42"/>
    </row>
    <row r="36" spans="1:44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14505</v>
      </c>
      <c r="E36" s="38">
        <v>14505</v>
      </c>
      <c r="F36" s="38">
        <v>0</v>
      </c>
      <c r="G36" s="38">
        <v>287</v>
      </c>
      <c r="H36" s="38">
        <f>SUM([6]ごみ搬入量内訳!E36,+[6]ごみ搬入量内訳!AD36)</f>
        <v>4243</v>
      </c>
      <c r="I36" s="38">
        <f>[6]ごみ搬入量内訳!BC36</f>
        <v>433</v>
      </c>
      <c r="J36" s="38">
        <f>[6]資源化量内訳!BO36</f>
        <v>273</v>
      </c>
      <c r="K36" s="38">
        <f t="shared" si="1"/>
        <v>4949</v>
      </c>
      <c r="L36" s="39">
        <f t="shared" si="2"/>
        <v>932.22047042380336</v>
      </c>
      <c r="M36" s="38">
        <f>IF(D36&lt;&gt;0,([6]ごみ搬入量内訳!BR36+'R1実績'!J36)/'R1実績'!D36/366*1000000,"-")</f>
        <v>582.42588291582138</v>
      </c>
      <c r="N36" s="38">
        <f>IF(D36&lt;&gt;0,[6]ごみ搬入量内訳!CM36/'R1実績'!D36/366*1000000,"-")</f>
        <v>349.79458750798193</v>
      </c>
      <c r="O36" s="38">
        <f>[6]ごみ搬入量内訳!DH36</f>
        <v>0</v>
      </c>
      <c r="P36" s="38">
        <f>[6]ごみ処理量内訳!E36</f>
        <v>3750</v>
      </c>
      <c r="Q36" s="38">
        <f>[6]ごみ処理量内訳!N36</f>
        <v>301</v>
      </c>
      <c r="R36" s="38">
        <f t="shared" si="3"/>
        <v>525</v>
      </c>
      <c r="S36" s="38">
        <f>[6]ごみ処理量内訳!G36</f>
        <v>525</v>
      </c>
      <c r="T36" s="38">
        <f>[6]ごみ処理量内訳!L36</f>
        <v>0</v>
      </c>
      <c r="U36" s="38">
        <f>[6]ごみ処理量内訳!H36</f>
        <v>0</v>
      </c>
      <c r="V36" s="38">
        <f>[6]ごみ処理量内訳!I36</f>
        <v>0</v>
      </c>
      <c r="W36" s="38">
        <f>[6]ごみ処理量内訳!J36</f>
        <v>0</v>
      </c>
      <c r="X36" s="38">
        <f>[6]ごみ処理量内訳!K36</f>
        <v>0</v>
      </c>
      <c r="Y36" s="38">
        <f>[6]ごみ処理量内訳!M36</f>
        <v>0</v>
      </c>
      <c r="Z36" s="38">
        <f>[6]資源化量内訳!Y36</f>
        <v>100</v>
      </c>
      <c r="AA36" s="38">
        <f t="shared" si="4"/>
        <v>4676</v>
      </c>
      <c r="AB36" s="40">
        <f t="shared" si="5"/>
        <v>93.562874251497007</v>
      </c>
      <c r="AC36" s="38">
        <f>[6]施設資源化量内訳!Y36</f>
        <v>227</v>
      </c>
      <c r="AD36" s="38">
        <f>[6]施設資源化量内訳!AT36</f>
        <v>0</v>
      </c>
      <c r="AE36" s="38">
        <f>[6]施設資源化量内訳!BO36</f>
        <v>0</v>
      </c>
      <c r="AF36" s="38">
        <f>[6]施設資源化量内訳!CJ36</f>
        <v>0</v>
      </c>
      <c r="AG36" s="38">
        <f>[6]施設資源化量内訳!DE36</f>
        <v>0</v>
      </c>
      <c r="AH36" s="38">
        <f>[6]施設資源化量内訳!DZ36</f>
        <v>0</v>
      </c>
      <c r="AI36" s="38">
        <f>[6]施設資源化量内訳!EU36</f>
        <v>0</v>
      </c>
      <c r="AJ36" s="38">
        <f t="shared" si="6"/>
        <v>227</v>
      </c>
      <c r="AK36" s="40">
        <f t="shared" si="7"/>
        <v>12.12366134572641</v>
      </c>
      <c r="AL36" s="40">
        <f>IF((AA36+J36)&lt;&gt;0,([6]資源化量内訳!D36-[6]資源化量内訳!R36-[6]資源化量内訳!T36-[6]資源化量内訳!V36-[6]資源化量内訳!U36)/(AA36+J36)*100,"-")</f>
        <v>12.12366134572641</v>
      </c>
      <c r="AM36" s="38">
        <f>[6]ごみ処理量内訳!AA36</f>
        <v>301</v>
      </c>
      <c r="AN36" s="38">
        <f>[6]ごみ処理量内訳!AB36</f>
        <v>125</v>
      </c>
      <c r="AO36" s="38">
        <f>[6]ごみ処理量内訳!AC36</f>
        <v>28</v>
      </c>
      <c r="AP36" s="38">
        <f t="shared" si="8"/>
        <v>454</v>
      </c>
      <c r="AQ36" s="41" t="s">
        <v>48</v>
      </c>
      <c r="AR36" s="42"/>
    </row>
    <row r="37" spans="1:44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19875</v>
      </c>
      <c r="E37" s="38">
        <v>19875</v>
      </c>
      <c r="F37" s="38">
        <v>0</v>
      </c>
      <c r="G37" s="38">
        <v>190</v>
      </c>
      <c r="H37" s="38">
        <f>SUM([6]ごみ搬入量内訳!E37,+[6]ごみ搬入量内訳!AD37)</f>
        <v>5347</v>
      </c>
      <c r="I37" s="38">
        <f>[6]ごみ搬入量内訳!BC37</f>
        <v>54</v>
      </c>
      <c r="J37" s="38">
        <f>[6]資源化量内訳!BO37</f>
        <v>133</v>
      </c>
      <c r="K37" s="38">
        <f t="shared" si="1"/>
        <v>5534</v>
      </c>
      <c r="L37" s="39">
        <f t="shared" si="2"/>
        <v>760.76571467848919</v>
      </c>
      <c r="M37" s="38">
        <f>IF(D37&lt;&gt;0,([6]ごみ搬入量内訳!BR37+'R1実績'!J37)/'R1実績'!D37/366*1000000,"-")</f>
        <v>621.91978554490152</v>
      </c>
      <c r="N37" s="38">
        <f>IF(D37&lt;&gt;0,[6]ごみ搬入量内訳!CM37/'R1実績'!D37/366*1000000,"-")</f>
        <v>138.84592913358765</v>
      </c>
      <c r="O37" s="38">
        <f>[6]ごみ搬入量内訳!DH37</f>
        <v>0</v>
      </c>
      <c r="P37" s="38">
        <f>[6]ごみ処理量内訳!E37</f>
        <v>4104</v>
      </c>
      <c r="Q37" s="38">
        <f>[6]ごみ処理量内訳!N37</f>
        <v>1</v>
      </c>
      <c r="R37" s="38">
        <f t="shared" si="3"/>
        <v>1361</v>
      </c>
      <c r="S37" s="38">
        <f>[6]ごみ処理量内訳!G37</f>
        <v>65</v>
      </c>
      <c r="T37" s="38">
        <f>[6]ごみ処理量内訳!L37</f>
        <v>817</v>
      </c>
      <c r="U37" s="38">
        <f>[6]ごみ処理量内訳!H37</f>
        <v>0</v>
      </c>
      <c r="V37" s="38">
        <f>[6]ごみ処理量内訳!I37</f>
        <v>0</v>
      </c>
      <c r="W37" s="38">
        <f>[6]ごみ処理量内訳!J37</f>
        <v>0</v>
      </c>
      <c r="X37" s="38">
        <f>[6]ごみ処理量内訳!K37</f>
        <v>295</v>
      </c>
      <c r="Y37" s="38">
        <f>[6]ごみ処理量内訳!M37</f>
        <v>184</v>
      </c>
      <c r="Z37" s="38">
        <f>[6]資源化量内訳!Y37</f>
        <v>0</v>
      </c>
      <c r="AA37" s="38">
        <f t="shared" si="4"/>
        <v>5466</v>
      </c>
      <c r="AB37" s="40">
        <f t="shared" si="5"/>
        <v>99.981705085986093</v>
      </c>
      <c r="AC37" s="38">
        <f>[6]施設資源化量内訳!Y37</f>
        <v>246</v>
      </c>
      <c r="AD37" s="38">
        <f>[6]施設資源化量内訳!AT37</f>
        <v>0</v>
      </c>
      <c r="AE37" s="38">
        <f>[6]施設資源化量内訳!BO37</f>
        <v>0</v>
      </c>
      <c r="AF37" s="38">
        <f>[6]施設資源化量内訳!CJ37</f>
        <v>0</v>
      </c>
      <c r="AG37" s="38">
        <f>[6]施設資源化量内訳!DE37</f>
        <v>0</v>
      </c>
      <c r="AH37" s="38">
        <f>[6]施設資源化量内訳!DZ37</f>
        <v>0</v>
      </c>
      <c r="AI37" s="38">
        <f>[6]施設資源化量内訳!EU37</f>
        <v>549</v>
      </c>
      <c r="AJ37" s="38">
        <f t="shared" si="6"/>
        <v>795</v>
      </c>
      <c r="AK37" s="40">
        <f t="shared" si="7"/>
        <v>16.574388283622074</v>
      </c>
      <c r="AL37" s="40">
        <f>IF((AA37+J37)&lt;&gt;0,([6]資源化量内訳!D37-[6]資源化量内訳!R37-[6]資源化量内訳!T37-[6]資源化量内訳!V37-[6]資源化量内訳!U37)/(AA37+J37)*100,"-")</f>
        <v>16.574388283622074</v>
      </c>
      <c r="AM37" s="38">
        <f>[6]ごみ処理量内訳!AA37</f>
        <v>1</v>
      </c>
      <c r="AN37" s="38">
        <f>[6]ごみ処理量内訳!AB37</f>
        <v>0</v>
      </c>
      <c r="AO37" s="38">
        <f>[6]ごみ処理量内訳!AC37</f>
        <v>241</v>
      </c>
      <c r="AP37" s="38">
        <f t="shared" si="8"/>
        <v>242</v>
      </c>
      <c r="AQ37" s="41" t="s">
        <v>48</v>
      </c>
      <c r="AR37" s="42"/>
    </row>
    <row r="38" spans="1:44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22955</v>
      </c>
      <c r="E38" s="38">
        <v>22955</v>
      </c>
      <c r="F38" s="38">
        <v>0</v>
      </c>
      <c r="G38" s="38">
        <v>307</v>
      </c>
      <c r="H38" s="38">
        <f>SUM([6]ごみ搬入量内訳!E38,+[6]ごみ搬入量内訳!AD38)</f>
        <v>4748</v>
      </c>
      <c r="I38" s="38">
        <f>[6]ごみ搬入量内訳!BC38</f>
        <v>603</v>
      </c>
      <c r="J38" s="38">
        <f>[6]資源化量内訳!BO38</f>
        <v>0</v>
      </c>
      <c r="K38" s="38">
        <f t="shared" si="1"/>
        <v>5351</v>
      </c>
      <c r="L38" s="39">
        <f t="shared" si="2"/>
        <v>636.90780131714109</v>
      </c>
      <c r="M38" s="38">
        <f>IF(D38&lt;&gt;0,([6]ごみ搬入量内訳!BR38+'R1実績'!J38)/'R1実績'!D38/366*1000000,"-")</f>
        <v>494.43375194756192</v>
      </c>
      <c r="N38" s="38">
        <f>IF(D38&lt;&gt;0,[6]ごみ搬入量内訳!CM38/'R1実績'!D38/366*1000000,"-")</f>
        <v>142.47404936957912</v>
      </c>
      <c r="O38" s="38">
        <f>[6]ごみ搬入量内訳!DH38</f>
        <v>0</v>
      </c>
      <c r="P38" s="38">
        <f>[6]ごみ処理量内訳!E38</f>
        <v>4371</v>
      </c>
      <c r="Q38" s="38">
        <f>[6]ごみ処理量内訳!N38</f>
        <v>0</v>
      </c>
      <c r="R38" s="38">
        <f t="shared" si="3"/>
        <v>644</v>
      </c>
      <c r="S38" s="38">
        <f>[6]ごみ処理量内訳!G38</f>
        <v>644</v>
      </c>
      <c r="T38" s="38">
        <f>[6]ごみ処理量内訳!L38</f>
        <v>0</v>
      </c>
      <c r="U38" s="38">
        <f>[6]ごみ処理量内訳!H38</f>
        <v>0</v>
      </c>
      <c r="V38" s="38">
        <f>[6]ごみ処理量内訳!I38</f>
        <v>0</v>
      </c>
      <c r="W38" s="38">
        <f>[6]ごみ処理量内訳!J38</f>
        <v>0</v>
      </c>
      <c r="X38" s="38">
        <f>[6]ごみ処理量内訳!K38</f>
        <v>0</v>
      </c>
      <c r="Y38" s="38">
        <f>[6]ごみ処理量内訳!M38</f>
        <v>0</v>
      </c>
      <c r="Z38" s="38">
        <f>[6]資源化量内訳!Y38</f>
        <v>336</v>
      </c>
      <c r="AA38" s="38">
        <f t="shared" si="4"/>
        <v>5351</v>
      </c>
      <c r="AB38" s="40">
        <f t="shared" si="5"/>
        <v>100</v>
      </c>
      <c r="AC38" s="38">
        <f>[6]施設資源化量内訳!Y38</f>
        <v>0</v>
      </c>
      <c r="AD38" s="38">
        <f>[6]施設資源化量内訳!AT38</f>
        <v>0</v>
      </c>
      <c r="AE38" s="38">
        <f>[6]施設資源化量内訳!BO38</f>
        <v>0</v>
      </c>
      <c r="AF38" s="38">
        <f>[6]施設資源化量内訳!CJ38</f>
        <v>0</v>
      </c>
      <c r="AG38" s="38">
        <f>[6]施設資源化量内訳!DE38</f>
        <v>0</v>
      </c>
      <c r="AH38" s="38">
        <f>[6]施設資源化量内訳!DZ38</f>
        <v>0</v>
      </c>
      <c r="AI38" s="38">
        <f>[6]施設資源化量内訳!EU38</f>
        <v>0</v>
      </c>
      <c r="AJ38" s="38">
        <f t="shared" si="6"/>
        <v>0</v>
      </c>
      <c r="AK38" s="40">
        <f t="shared" si="7"/>
        <v>6.2792001495047653</v>
      </c>
      <c r="AL38" s="40">
        <f>IF((AA38+J38)&lt;&gt;0,([6]資源化量内訳!D38-[6]資源化量内訳!R38-[6]資源化量内訳!T38-[6]資源化量内訳!V38-[6]資源化量内訳!U38)/(AA38+J38)*100,"-")</f>
        <v>6.2792001495047653</v>
      </c>
      <c r="AM38" s="38">
        <f>[6]ごみ処理量内訳!AA38</f>
        <v>0</v>
      </c>
      <c r="AN38" s="38">
        <f>[6]ごみ処理量内訳!AB38</f>
        <v>146</v>
      </c>
      <c r="AO38" s="38">
        <f>[6]ごみ処理量内訳!AC38</f>
        <v>68</v>
      </c>
      <c r="AP38" s="38">
        <f t="shared" si="8"/>
        <v>214</v>
      </c>
      <c r="AQ38" s="41" t="s">
        <v>48</v>
      </c>
      <c r="AR38" s="42"/>
    </row>
    <row r="39" spans="1:44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23503</v>
      </c>
      <c r="E39" s="38">
        <v>23503</v>
      </c>
      <c r="F39" s="38">
        <v>0</v>
      </c>
      <c r="G39" s="38">
        <v>484</v>
      </c>
      <c r="H39" s="38">
        <f>SUM([6]ごみ搬入量内訳!E39,+[6]ごみ搬入量内訳!AD39)</f>
        <v>4607</v>
      </c>
      <c r="I39" s="38">
        <f>[6]ごみ搬入量内訳!BC39</f>
        <v>1206</v>
      </c>
      <c r="J39" s="38">
        <f>[6]資源化量内訳!BO39</f>
        <v>95</v>
      </c>
      <c r="K39" s="38">
        <f t="shared" si="1"/>
        <v>5908</v>
      </c>
      <c r="L39" s="39">
        <f t="shared" si="2"/>
        <v>686.80919468715661</v>
      </c>
      <c r="M39" s="38">
        <f>IF(D39&lt;&gt;0,([6]ごみ搬入量内訳!BR39+'R1実績'!J39)/'R1実績'!D39/366*1000000,"-")</f>
        <v>552.53962463575749</v>
      </c>
      <c r="N39" s="38">
        <f>IF(D39&lt;&gt;0,[6]ごみ搬入量内訳!CM39/'R1実績'!D39/366*1000000,"-")</f>
        <v>134.26957005139911</v>
      </c>
      <c r="O39" s="38">
        <f>[6]ごみ搬入量内訳!DH39</f>
        <v>58</v>
      </c>
      <c r="P39" s="38">
        <f>[6]ごみ処理量内訳!E39</f>
        <v>4640</v>
      </c>
      <c r="Q39" s="38">
        <f>[6]ごみ処理量内訳!N39</f>
        <v>102</v>
      </c>
      <c r="R39" s="38">
        <f t="shared" si="3"/>
        <v>0</v>
      </c>
      <c r="S39" s="38">
        <f>[6]ごみ処理量内訳!G39</f>
        <v>0</v>
      </c>
      <c r="T39" s="38">
        <f>[6]ごみ処理量内訳!L39</f>
        <v>0</v>
      </c>
      <c r="U39" s="38">
        <f>[6]ごみ処理量内訳!H39</f>
        <v>0</v>
      </c>
      <c r="V39" s="38">
        <f>[6]ごみ処理量内訳!I39</f>
        <v>0</v>
      </c>
      <c r="W39" s="38">
        <f>[6]ごみ処理量内訳!J39</f>
        <v>0</v>
      </c>
      <c r="X39" s="38">
        <f>[6]ごみ処理量内訳!K39</f>
        <v>0</v>
      </c>
      <c r="Y39" s="38">
        <f>[6]ごみ処理量内訳!M39</f>
        <v>0</v>
      </c>
      <c r="Z39" s="38">
        <f>[6]資源化量内訳!Y39</f>
        <v>1071</v>
      </c>
      <c r="AA39" s="38">
        <f t="shared" si="4"/>
        <v>5813</v>
      </c>
      <c r="AB39" s="40">
        <f t="shared" si="5"/>
        <v>98.245312231205915</v>
      </c>
      <c r="AC39" s="38">
        <f>[6]施設資源化量内訳!Y39</f>
        <v>0</v>
      </c>
      <c r="AD39" s="38">
        <f>[6]施設資源化量内訳!AT39</f>
        <v>0</v>
      </c>
      <c r="AE39" s="38">
        <f>[6]施設資源化量内訳!BO39</f>
        <v>0</v>
      </c>
      <c r="AF39" s="38">
        <f>[6]施設資源化量内訳!CJ39</f>
        <v>0</v>
      </c>
      <c r="AG39" s="38">
        <f>[6]施設資源化量内訳!DE39</f>
        <v>0</v>
      </c>
      <c r="AH39" s="38">
        <f>[6]施設資源化量内訳!DZ39</f>
        <v>0</v>
      </c>
      <c r="AI39" s="38">
        <f>[6]施設資源化量内訳!EU39</f>
        <v>0</v>
      </c>
      <c r="AJ39" s="38">
        <f t="shared" si="6"/>
        <v>0</v>
      </c>
      <c r="AK39" s="40">
        <f t="shared" si="7"/>
        <v>19.735951252538932</v>
      </c>
      <c r="AL39" s="40">
        <f>IF((AA39+J39)&lt;&gt;0,([6]資源化量内訳!D39-[6]資源化量内訳!R39-[6]資源化量内訳!T39-[6]資源化量内訳!V39-[6]資源化量内訳!U39)/(AA39+J39)*100,"-")</f>
        <v>19.735951252538932</v>
      </c>
      <c r="AM39" s="38">
        <f>[6]ごみ処理量内訳!AA39</f>
        <v>102</v>
      </c>
      <c r="AN39" s="38">
        <f>[6]ごみ処理量内訳!AB39</f>
        <v>155</v>
      </c>
      <c r="AO39" s="38">
        <f>[6]ごみ処理量内訳!AC39</f>
        <v>0</v>
      </c>
      <c r="AP39" s="38">
        <f t="shared" si="8"/>
        <v>257</v>
      </c>
      <c r="AQ39" s="41" t="s">
        <v>48</v>
      </c>
      <c r="AR39" s="42"/>
    </row>
    <row r="40" spans="1:44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18260</v>
      </c>
      <c r="E40" s="38">
        <v>18260</v>
      </c>
      <c r="F40" s="38">
        <v>0</v>
      </c>
      <c r="G40" s="38">
        <v>511</v>
      </c>
      <c r="H40" s="38">
        <f>SUM([6]ごみ搬入量内訳!E40,+[6]ごみ搬入量内訳!AD40)</f>
        <v>5038</v>
      </c>
      <c r="I40" s="38">
        <f>[6]ごみ搬入量内訳!BC40</f>
        <v>575</v>
      </c>
      <c r="J40" s="38">
        <f>[6]資源化量内訳!BO40</f>
        <v>76</v>
      </c>
      <c r="K40" s="38">
        <f t="shared" si="1"/>
        <v>5689</v>
      </c>
      <c r="L40" s="39">
        <f t="shared" si="2"/>
        <v>851.24402228885742</v>
      </c>
      <c r="M40" s="38">
        <f>IF(D40&lt;&gt;0,([6]ごみ搬入量内訳!BR40+'R1実績'!J40)/'R1実績'!D40/366*1000000,"-")</f>
        <v>582.0599836005722</v>
      </c>
      <c r="N40" s="38">
        <f>IF(D40&lt;&gt;0,[6]ごみ搬入量内訳!CM40/'R1実績'!D40/366*1000000,"-")</f>
        <v>269.18403868828517</v>
      </c>
      <c r="O40" s="38">
        <f>[6]ごみ搬入量内訳!DH40</f>
        <v>0</v>
      </c>
      <c r="P40" s="38">
        <f>[6]ごみ処理量内訳!E40</f>
        <v>4864</v>
      </c>
      <c r="Q40" s="38">
        <f>[6]ごみ処理量内訳!N40</f>
        <v>9</v>
      </c>
      <c r="R40" s="38">
        <f t="shared" si="3"/>
        <v>554</v>
      </c>
      <c r="S40" s="38">
        <f>[6]ごみ処理量内訳!G40</f>
        <v>0</v>
      </c>
      <c r="T40" s="38">
        <f>[6]ごみ処理量内訳!L40</f>
        <v>520</v>
      </c>
      <c r="U40" s="38">
        <f>[6]ごみ処理量内訳!H40</f>
        <v>0</v>
      </c>
      <c r="V40" s="38">
        <f>[6]ごみ処理量内訳!I40</f>
        <v>0</v>
      </c>
      <c r="W40" s="38">
        <f>[6]ごみ処理量内訳!J40</f>
        <v>0</v>
      </c>
      <c r="X40" s="38">
        <f>[6]ごみ処理量内訳!K40</f>
        <v>34</v>
      </c>
      <c r="Y40" s="38">
        <f>[6]ごみ処理量内訳!M40</f>
        <v>0</v>
      </c>
      <c r="Z40" s="38">
        <f>[6]資源化量内訳!Y40</f>
        <v>0</v>
      </c>
      <c r="AA40" s="38">
        <f t="shared" si="4"/>
        <v>5427</v>
      </c>
      <c r="AB40" s="40">
        <f t="shared" si="5"/>
        <v>99.834162520729691</v>
      </c>
      <c r="AC40" s="38">
        <f>[6]施設資源化量内訳!Y40</f>
        <v>296</v>
      </c>
      <c r="AD40" s="38">
        <f>[6]施設資源化量内訳!AT40</f>
        <v>0</v>
      </c>
      <c r="AE40" s="38">
        <f>[6]施設資源化量内訳!BO40</f>
        <v>0</v>
      </c>
      <c r="AF40" s="38">
        <f>[6]施設資源化量内訳!CJ40</f>
        <v>0</v>
      </c>
      <c r="AG40" s="38">
        <f>[6]施設資源化量内訳!DE40</f>
        <v>0</v>
      </c>
      <c r="AH40" s="38">
        <f>[6]施設資源化量内訳!DZ40</f>
        <v>34</v>
      </c>
      <c r="AI40" s="38">
        <f>[6]施設資源化量内訳!EU40</f>
        <v>520</v>
      </c>
      <c r="AJ40" s="38">
        <f t="shared" si="6"/>
        <v>850</v>
      </c>
      <c r="AK40" s="40">
        <f t="shared" si="7"/>
        <v>16.827185171724516</v>
      </c>
      <c r="AL40" s="40">
        <f>IF((AA40+J40)&lt;&gt;0,([6]資源化量内訳!D40-[6]資源化量内訳!R40-[6]資源化量内訳!T40-[6]資源化量内訳!V40-[6]資源化量内訳!U40)/(AA40+J40)*100,"-")</f>
        <v>16.827185171724516</v>
      </c>
      <c r="AM40" s="38">
        <f>[6]ごみ処理量内訳!AA40</f>
        <v>9</v>
      </c>
      <c r="AN40" s="38">
        <f>[6]ごみ処理量内訳!AB40</f>
        <v>163</v>
      </c>
      <c r="AO40" s="38">
        <f>[6]ごみ処理量内訳!AC40</f>
        <v>0</v>
      </c>
      <c r="AP40" s="38">
        <f t="shared" si="8"/>
        <v>172</v>
      </c>
      <c r="AQ40" s="41" t="s">
        <v>48</v>
      </c>
      <c r="AR40" s="42"/>
    </row>
    <row r="41" spans="1:44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8329</v>
      </c>
      <c r="E41" s="38">
        <v>8329</v>
      </c>
      <c r="F41" s="38">
        <v>0</v>
      </c>
      <c r="G41" s="38">
        <v>591</v>
      </c>
      <c r="H41" s="38">
        <f>SUM([6]ごみ搬入量内訳!E41,+[6]ごみ搬入量内訳!AD41)</f>
        <v>2001</v>
      </c>
      <c r="I41" s="38">
        <f>[6]ごみ搬入量内訳!BC41</f>
        <v>35</v>
      </c>
      <c r="J41" s="38">
        <f>[6]資源化量内訳!BO41</f>
        <v>75</v>
      </c>
      <c r="K41" s="38">
        <f t="shared" si="1"/>
        <v>2111</v>
      </c>
      <c r="L41" s="39">
        <f t="shared" si="2"/>
        <v>692.49124298733705</v>
      </c>
      <c r="M41" s="38">
        <f>IF(D41&lt;&gt;0,([6]ごみ搬入量内訳!BR41+'R1実績'!J41)/'R1実績'!D41/366*1000000,"-")</f>
        <v>495.99562264180656</v>
      </c>
      <c r="N41" s="38">
        <f>IF(D41&lt;&gt;0,[6]ごみ搬入量内訳!CM41/'R1実績'!D41/366*1000000,"-")</f>
        <v>196.49562034553048</v>
      </c>
      <c r="O41" s="38">
        <f>[6]ごみ搬入量内訳!DH41</f>
        <v>0</v>
      </c>
      <c r="P41" s="38">
        <f>[6]ごみ処理量内訳!E41</f>
        <v>1891</v>
      </c>
      <c r="Q41" s="38">
        <f>[6]ごみ処理量内訳!N41</f>
        <v>14</v>
      </c>
      <c r="R41" s="38">
        <f t="shared" si="3"/>
        <v>130</v>
      </c>
      <c r="S41" s="38">
        <f>[6]ごみ処理量内訳!G41</f>
        <v>0</v>
      </c>
      <c r="T41" s="38">
        <f>[6]ごみ処理量内訳!L41</f>
        <v>130</v>
      </c>
      <c r="U41" s="38">
        <f>[6]ごみ処理量内訳!H41</f>
        <v>0</v>
      </c>
      <c r="V41" s="38">
        <f>[6]ごみ処理量内訳!I41</f>
        <v>0</v>
      </c>
      <c r="W41" s="38">
        <f>[6]ごみ処理量内訳!J41</f>
        <v>0</v>
      </c>
      <c r="X41" s="38">
        <f>[6]ごみ処理量内訳!K41</f>
        <v>0</v>
      </c>
      <c r="Y41" s="38">
        <f>[6]ごみ処理量内訳!M41</f>
        <v>0</v>
      </c>
      <c r="Z41" s="38">
        <f>[6]資源化量内訳!Y41</f>
        <v>1</v>
      </c>
      <c r="AA41" s="38">
        <f t="shared" si="4"/>
        <v>2036</v>
      </c>
      <c r="AB41" s="40">
        <f t="shared" si="5"/>
        <v>99.312377210216113</v>
      </c>
      <c r="AC41" s="38">
        <f>[6]施設資源化量内訳!Y41</f>
        <v>53</v>
      </c>
      <c r="AD41" s="38">
        <f>[6]施設資源化量内訳!AT41</f>
        <v>0</v>
      </c>
      <c r="AE41" s="38">
        <f>[6]施設資源化量内訳!BO41</f>
        <v>0</v>
      </c>
      <c r="AF41" s="38">
        <f>[6]施設資源化量内訳!CJ41</f>
        <v>0</v>
      </c>
      <c r="AG41" s="38">
        <f>[6]施設資源化量内訳!DE41</f>
        <v>0</v>
      </c>
      <c r="AH41" s="38">
        <f>[6]施設資源化量内訳!DZ41</f>
        <v>0</v>
      </c>
      <c r="AI41" s="38">
        <f>[6]施設資源化量内訳!EU41</f>
        <v>68</v>
      </c>
      <c r="AJ41" s="38">
        <f t="shared" si="6"/>
        <v>121</v>
      </c>
      <c r="AK41" s="40">
        <f t="shared" si="7"/>
        <v>9.3320701089531024</v>
      </c>
      <c r="AL41" s="40">
        <f>IF((AA41+J41)&lt;&gt;0,([6]資源化量内訳!D41-[6]資源化量内訳!R41-[6]資源化量内訳!T41-[6]資源化量内訳!V41-[6]資源化量内訳!U41)/(AA41+J41)*100,"-")</f>
        <v>8.2425390810042636</v>
      </c>
      <c r="AM41" s="38">
        <f>[6]ごみ処理量内訳!AA41</f>
        <v>14</v>
      </c>
      <c r="AN41" s="38">
        <f>[6]ごみ処理量内訳!AB41</f>
        <v>146</v>
      </c>
      <c r="AO41" s="38">
        <f>[6]ごみ処理量内訳!AC41</f>
        <v>0</v>
      </c>
      <c r="AP41" s="38">
        <f t="shared" si="8"/>
        <v>160</v>
      </c>
      <c r="AQ41" s="41" t="s">
        <v>48</v>
      </c>
      <c r="AR41" s="42"/>
    </row>
    <row r="42" spans="1:44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5613</v>
      </c>
      <c r="E42" s="38">
        <v>5613</v>
      </c>
      <c r="F42" s="38">
        <v>0</v>
      </c>
      <c r="G42" s="38">
        <v>160</v>
      </c>
      <c r="H42" s="38">
        <f>SUM([6]ごみ搬入量内訳!E42,+[6]ごみ搬入量内訳!AD42)</f>
        <v>1421</v>
      </c>
      <c r="I42" s="38">
        <f>[6]ごみ搬入量内訳!BC42</f>
        <v>5</v>
      </c>
      <c r="J42" s="38">
        <f>[6]資源化量内訳!BO42</f>
        <v>91</v>
      </c>
      <c r="K42" s="38">
        <f t="shared" si="1"/>
        <v>1517</v>
      </c>
      <c r="L42" s="39">
        <f t="shared" si="2"/>
        <v>738.43020544617832</v>
      </c>
      <c r="M42" s="38">
        <f>IF(D42&lt;&gt;0,([6]ごみ搬入量内訳!BR42+'R1実績'!J42)/'R1実績'!D42/366*1000000,"-")</f>
        <v>515.48951059163016</v>
      </c>
      <c r="N42" s="38">
        <f>IF(D42&lt;&gt;0,[6]ごみ搬入量内訳!CM42/'R1実績'!D42/366*1000000,"-")</f>
        <v>222.94069485454824</v>
      </c>
      <c r="O42" s="38">
        <f>[6]ごみ搬入量内訳!DH42</f>
        <v>0</v>
      </c>
      <c r="P42" s="38">
        <f>[6]ごみ処理量内訳!E42</f>
        <v>1334</v>
      </c>
      <c r="Q42" s="38">
        <f>[6]ごみ処理量内訳!N42</f>
        <v>13</v>
      </c>
      <c r="R42" s="38">
        <f t="shared" si="3"/>
        <v>74</v>
      </c>
      <c r="S42" s="38">
        <f>[6]ごみ処理量内訳!G42</f>
        <v>0</v>
      </c>
      <c r="T42" s="38">
        <f>[6]ごみ処理量内訳!L42</f>
        <v>74</v>
      </c>
      <c r="U42" s="38">
        <f>[6]ごみ処理量内訳!H42</f>
        <v>0</v>
      </c>
      <c r="V42" s="38">
        <f>[6]ごみ処理量内訳!I42</f>
        <v>0</v>
      </c>
      <c r="W42" s="38">
        <f>[6]ごみ処理量内訳!J42</f>
        <v>0</v>
      </c>
      <c r="X42" s="38">
        <f>[6]ごみ処理量内訳!K42</f>
        <v>0</v>
      </c>
      <c r="Y42" s="38">
        <f>[6]ごみ処理量内訳!M42</f>
        <v>0</v>
      </c>
      <c r="Z42" s="38">
        <f>[6]資源化量内訳!Y42</f>
        <v>0</v>
      </c>
      <c r="AA42" s="38">
        <f t="shared" si="4"/>
        <v>1421</v>
      </c>
      <c r="AB42" s="40">
        <f t="shared" si="5"/>
        <v>99.085151301900069</v>
      </c>
      <c r="AC42" s="38">
        <f>[6]施設資源化量内訳!Y42</f>
        <v>31</v>
      </c>
      <c r="AD42" s="38">
        <f>[6]施設資源化量内訳!AT42</f>
        <v>0</v>
      </c>
      <c r="AE42" s="38">
        <f>[6]施設資源化量内訳!BO42</f>
        <v>0</v>
      </c>
      <c r="AF42" s="38">
        <f>[6]施設資源化量内訳!CJ42</f>
        <v>0</v>
      </c>
      <c r="AG42" s="38">
        <f>[6]施設資源化量内訳!DE42</f>
        <v>0</v>
      </c>
      <c r="AH42" s="38">
        <f>[6]施設資源化量内訳!DZ42</f>
        <v>0</v>
      </c>
      <c r="AI42" s="38">
        <f>[6]施設資源化量内訳!EU42</f>
        <v>46</v>
      </c>
      <c r="AJ42" s="38">
        <f t="shared" si="6"/>
        <v>77</v>
      </c>
      <c r="AK42" s="40">
        <f t="shared" si="7"/>
        <v>11.111111111111111</v>
      </c>
      <c r="AL42" s="40">
        <f>IF((AA42+J42)&lt;&gt;0,([6]資源化量内訳!D42-[6]資源化量内訳!R42-[6]資源化量内訳!T42-[6]資源化量内訳!V42-[6]資源化量内訳!U42)/(AA42+J42)*100,"-")</f>
        <v>10.052910052910052</v>
      </c>
      <c r="AM42" s="38">
        <f>[6]ごみ処理量内訳!AA42</f>
        <v>13</v>
      </c>
      <c r="AN42" s="38">
        <f>[6]ごみ処理量内訳!AB42</f>
        <v>108</v>
      </c>
      <c r="AO42" s="38">
        <f>[6]ごみ処理量内訳!AC42</f>
        <v>0</v>
      </c>
      <c r="AP42" s="38">
        <f t="shared" si="8"/>
        <v>121</v>
      </c>
      <c r="AQ42" s="41" t="s">
        <v>48</v>
      </c>
      <c r="AR42" s="42"/>
    </row>
    <row r="43" spans="1:44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9906</v>
      </c>
      <c r="E43" s="38">
        <v>9906</v>
      </c>
      <c r="F43" s="38">
        <v>0</v>
      </c>
      <c r="G43" s="38">
        <v>214</v>
      </c>
      <c r="H43" s="38">
        <f>SUM([6]ごみ搬入量内訳!E43,+[6]ごみ搬入量内訳!AD43)</f>
        <v>2009</v>
      </c>
      <c r="I43" s="38">
        <f>[6]ごみ搬入量内訳!BC43</f>
        <v>12</v>
      </c>
      <c r="J43" s="38">
        <f>[6]資源化量内訳!BO43</f>
        <v>217</v>
      </c>
      <c r="K43" s="38">
        <f t="shared" si="1"/>
        <v>2238</v>
      </c>
      <c r="L43" s="39">
        <f t="shared" si="2"/>
        <v>617.2778213568198</v>
      </c>
      <c r="M43" s="38">
        <f>IF(D43&lt;&gt;0,([6]ごみ搬入量内訳!BR43+'R1実績'!J43)/'R1実績'!D43/366*1000000,"-")</f>
        <v>506.67531627903384</v>
      </c>
      <c r="N43" s="38">
        <f>IF(D43&lt;&gt;0,[6]ごみ搬入量内訳!CM43/'R1実績'!D43/366*1000000,"-")</f>
        <v>110.60250507778584</v>
      </c>
      <c r="O43" s="38">
        <f>[6]ごみ搬入量内訳!DH43</f>
        <v>0</v>
      </c>
      <c r="P43" s="38">
        <f>[6]ごみ処理量内訳!E43</f>
        <v>1763</v>
      </c>
      <c r="Q43" s="38">
        <f>[6]ごみ処理量内訳!N43</f>
        <v>14</v>
      </c>
      <c r="R43" s="38">
        <f t="shared" si="3"/>
        <v>214</v>
      </c>
      <c r="S43" s="38">
        <f>[6]ごみ処理量内訳!G43</f>
        <v>0</v>
      </c>
      <c r="T43" s="38">
        <f>[6]ごみ処理量内訳!L43</f>
        <v>214</v>
      </c>
      <c r="U43" s="38">
        <f>[6]ごみ処理量内訳!H43</f>
        <v>0</v>
      </c>
      <c r="V43" s="38">
        <f>[6]ごみ処理量内訳!I43</f>
        <v>0</v>
      </c>
      <c r="W43" s="38">
        <f>[6]ごみ処理量内訳!J43</f>
        <v>0</v>
      </c>
      <c r="X43" s="38">
        <f>[6]ごみ処理量内訳!K43</f>
        <v>0</v>
      </c>
      <c r="Y43" s="38">
        <f>[6]ごみ処理量内訳!M43</f>
        <v>0</v>
      </c>
      <c r="Z43" s="38">
        <f>[6]資源化量内訳!Y43</f>
        <v>0</v>
      </c>
      <c r="AA43" s="38">
        <f t="shared" si="4"/>
        <v>1991</v>
      </c>
      <c r="AB43" s="40">
        <f t="shared" si="5"/>
        <v>99.296835760924168</v>
      </c>
      <c r="AC43" s="38">
        <f>[6]施設資源化量内訳!Y43</f>
        <v>57</v>
      </c>
      <c r="AD43" s="38">
        <f>[6]施設資源化量内訳!AT43</f>
        <v>0</v>
      </c>
      <c r="AE43" s="38">
        <f>[6]施設資源化量内訳!BO43</f>
        <v>0</v>
      </c>
      <c r="AF43" s="38">
        <f>[6]施設資源化量内訳!CJ43</f>
        <v>0</v>
      </c>
      <c r="AG43" s="38">
        <f>[6]施設資源化量内訳!DE43</f>
        <v>0</v>
      </c>
      <c r="AH43" s="38">
        <f>[6]施設資源化量内訳!DZ43</f>
        <v>0</v>
      </c>
      <c r="AI43" s="38">
        <f>[6]施設資源化量内訳!EU43</f>
        <v>155</v>
      </c>
      <c r="AJ43" s="38">
        <f t="shared" si="6"/>
        <v>212</v>
      </c>
      <c r="AK43" s="40">
        <f t="shared" si="7"/>
        <v>19.429347826086957</v>
      </c>
      <c r="AL43" s="40">
        <f>IF((AA43+J43)&lt;&gt;0,([6]資源化量内訳!D43-[6]資源化量内訳!R43-[6]資源化量内訳!T43-[6]資源化量内訳!V43-[6]資源化量内訳!U43)/(AA43+J43)*100,"-")</f>
        <v>18.478260869565215</v>
      </c>
      <c r="AM43" s="38">
        <f>[6]ごみ処理量内訳!AA43</f>
        <v>14</v>
      </c>
      <c r="AN43" s="38">
        <f>[6]ごみ処理量内訳!AB43</f>
        <v>129</v>
      </c>
      <c r="AO43" s="38">
        <f>[6]ごみ処理量内訳!AC43</f>
        <v>0</v>
      </c>
      <c r="AP43" s="38">
        <f t="shared" si="8"/>
        <v>143</v>
      </c>
      <c r="AQ43" s="41" t="s">
        <v>48</v>
      </c>
      <c r="AR43" s="42"/>
    </row>
    <row r="44" spans="1:44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3448</v>
      </c>
      <c r="E44" s="38">
        <v>3448</v>
      </c>
      <c r="F44" s="38">
        <v>0</v>
      </c>
      <c r="G44" s="38">
        <v>32</v>
      </c>
      <c r="H44" s="38">
        <f>SUM([6]ごみ搬入量内訳!E44,+[6]ごみ搬入量内訳!AD44)</f>
        <v>705</v>
      </c>
      <c r="I44" s="38">
        <f>[6]ごみ搬入量内訳!BC44</f>
        <v>1</v>
      </c>
      <c r="J44" s="38">
        <f>[6]資源化量内訳!BO44</f>
        <v>137</v>
      </c>
      <c r="K44" s="38">
        <f t="shared" si="1"/>
        <v>843</v>
      </c>
      <c r="L44" s="39">
        <f t="shared" si="2"/>
        <v>668.00426001293215</v>
      </c>
      <c r="M44" s="38">
        <f>IF(D44&lt;&gt;0,([6]ごみ搬入量内訳!BR44+'R1実績'!J44)/'R1実績'!D44/366*1000000,"-")</f>
        <v>595.10225298898229</v>
      </c>
      <c r="N44" s="38">
        <f>IF(D44&lt;&gt;0,[6]ごみ搬入量内訳!CM44/'R1実績'!D44/366*1000000,"-")</f>
        <v>72.902007023949892</v>
      </c>
      <c r="O44" s="38">
        <f>[6]ごみ搬入量内訳!DH44</f>
        <v>0</v>
      </c>
      <c r="P44" s="38">
        <f>[6]ごみ処理量内訳!E44</f>
        <v>604</v>
      </c>
      <c r="Q44" s="38">
        <f>[6]ごみ処理量内訳!N44</f>
        <v>13</v>
      </c>
      <c r="R44" s="38">
        <f t="shared" si="3"/>
        <v>89</v>
      </c>
      <c r="S44" s="38">
        <f>[6]ごみ処理量内訳!G44</f>
        <v>0</v>
      </c>
      <c r="T44" s="38">
        <f>[6]ごみ処理量内訳!L44</f>
        <v>89</v>
      </c>
      <c r="U44" s="38">
        <f>[6]ごみ処理量内訳!H44</f>
        <v>0</v>
      </c>
      <c r="V44" s="38">
        <f>[6]ごみ処理量内訳!I44</f>
        <v>0</v>
      </c>
      <c r="W44" s="38">
        <f>[6]ごみ処理量内訳!J44</f>
        <v>0</v>
      </c>
      <c r="X44" s="38">
        <f>[6]ごみ処理量内訳!K44</f>
        <v>0</v>
      </c>
      <c r="Y44" s="38">
        <f>[6]ごみ処理量内訳!M44</f>
        <v>0</v>
      </c>
      <c r="Z44" s="38">
        <f>[6]資源化量内訳!Y44</f>
        <v>0</v>
      </c>
      <c r="AA44" s="38">
        <f t="shared" si="4"/>
        <v>706</v>
      </c>
      <c r="AB44" s="40">
        <f t="shared" si="5"/>
        <v>98.15864022662889</v>
      </c>
      <c r="AC44" s="38">
        <f>[6]施設資源化量内訳!Y44</f>
        <v>12</v>
      </c>
      <c r="AD44" s="38">
        <f>[6]施設資源化量内訳!AT44</f>
        <v>0</v>
      </c>
      <c r="AE44" s="38">
        <f>[6]施設資源化量内訳!BO44</f>
        <v>0</v>
      </c>
      <c r="AF44" s="38">
        <f>[6]施設資源化量内訳!CJ44</f>
        <v>0</v>
      </c>
      <c r="AG44" s="38">
        <f>[6]施設資源化量内訳!DE44</f>
        <v>0</v>
      </c>
      <c r="AH44" s="38">
        <f>[6]施設資源化量内訳!DZ44</f>
        <v>0</v>
      </c>
      <c r="AI44" s="38">
        <f>[6]施設資源化量内訳!EU44</f>
        <v>57</v>
      </c>
      <c r="AJ44" s="38">
        <f t="shared" si="6"/>
        <v>69</v>
      </c>
      <c r="AK44" s="40">
        <f t="shared" si="7"/>
        <v>24.436536180308423</v>
      </c>
      <c r="AL44" s="40">
        <f>IF((AA44+J44)&lt;&gt;0,([6]資源化量内訳!D44-[6]資源化量内訳!R44-[6]資源化量内訳!T44-[6]資源化量内訳!V44-[6]資源化量内訳!U44)/(AA44+J44)*100,"-")</f>
        <v>23.606168446026096</v>
      </c>
      <c r="AM44" s="38">
        <f>[6]ごみ処理量内訳!AA44</f>
        <v>13</v>
      </c>
      <c r="AN44" s="38">
        <f>[6]ごみ処理量内訳!AB44</f>
        <v>53</v>
      </c>
      <c r="AO44" s="38">
        <f>[6]ごみ処理量内訳!AC44</f>
        <v>0</v>
      </c>
      <c r="AP44" s="38">
        <f t="shared" si="8"/>
        <v>66</v>
      </c>
      <c r="AQ44" s="41" t="s">
        <v>48</v>
      </c>
      <c r="AR44" s="42"/>
    </row>
    <row r="45" spans="1:44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10286</v>
      </c>
      <c r="E45" s="38">
        <v>10286</v>
      </c>
      <c r="F45" s="38">
        <v>0</v>
      </c>
      <c r="G45" s="38">
        <v>140</v>
      </c>
      <c r="H45" s="38">
        <f>SUM([6]ごみ搬入量内訳!E45,+[6]ごみ搬入量内訳!AD45)</f>
        <v>2085</v>
      </c>
      <c r="I45" s="38">
        <f>[6]ごみ搬入量内訳!BC45</f>
        <v>68</v>
      </c>
      <c r="J45" s="38">
        <f>[6]資源化量内訳!BO45</f>
        <v>260</v>
      </c>
      <c r="K45" s="38">
        <f t="shared" si="1"/>
        <v>2413</v>
      </c>
      <c r="L45" s="39">
        <f t="shared" si="2"/>
        <v>640.95821260581261</v>
      </c>
      <c r="M45" s="38">
        <f>IF(D45&lt;&gt;0,([6]ごみ搬入量内訳!BR45+'R1実績'!J45)/'R1実績'!D45/366*1000000,"-")</f>
        <v>460.33177888349491</v>
      </c>
      <c r="N45" s="38">
        <f>IF(D45&lt;&gt;0,[6]ごみ搬入量内訳!CM45/'R1実績'!D45/366*1000000,"-")</f>
        <v>180.6264337223177</v>
      </c>
      <c r="O45" s="38">
        <f>[6]ごみ搬入量内訳!DH45</f>
        <v>0</v>
      </c>
      <c r="P45" s="38">
        <f>[6]ごみ処理量内訳!E45</f>
        <v>1842</v>
      </c>
      <c r="Q45" s="38">
        <f>[6]ごみ処理量内訳!N45</f>
        <v>68</v>
      </c>
      <c r="R45" s="38">
        <f t="shared" si="3"/>
        <v>281</v>
      </c>
      <c r="S45" s="38">
        <f>[6]ごみ処理量内訳!G45</f>
        <v>0</v>
      </c>
      <c r="T45" s="38">
        <f>[6]ごみ処理量内訳!L45</f>
        <v>281</v>
      </c>
      <c r="U45" s="38">
        <f>[6]ごみ処理量内訳!H45</f>
        <v>0</v>
      </c>
      <c r="V45" s="38">
        <f>[6]ごみ処理量内訳!I45</f>
        <v>0</v>
      </c>
      <c r="W45" s="38">
        <f>[6]ごみ処理量内訳!J45</f>
        <v>0</v>
      </c>
      <c r="X45" s="38">
        <f>[6]ごみ処理量内訳!K45</f>
        <v>0</v>
      </c>
      <c r="Y45" s="38">
        <f>[6]ごみ処理量内訳!M45</f>
        <v>0</v>
      </c>
      <c r="Z45" s="38">
        <f>[6]資源化量内訳!Y45</f>
        <v>0</v>
      </c>
      <c r="AA45" s="38">
        <f t="shared" si="4"/>
        <v>2191</v>
      </c>
      <c r="AB45" s="40">
        <f t="shared" si="5"/>
        <v>96.896394340483795</v>
      </c>
      <c r="AC45" s="38">
        <f>[6]施設資源化量内訳!Y45</f>
        <v>23</v>
      </c>
      <c r="AD45" s="38">
        <f>[6]施設資源化量内訳!AT45</f>
        <v>0</v>
      </c>
      <c r="AE45" s="38">
        <f>[6]施設資源化量内訳!BO45</f>
        <v>0</v>
      </c>
      <c r="AF45" s="38">
        <f>[6]施設資源化量内訳!CJ45</f>
        <v>0</v>
      </c>
      <c r="AG45" s="38">
        <f>[6]施設資源化量内訳!DE45</f>
        <v>0</v>
      </c>
      <c r="AH45" s="38">
        <f>[6]施設資源化量内訳!DZ45</f>
        <v>0</v>
      </c>
      <c r="AI45" s="38">
        <f>[6]施設資源化量内訳!EU45</f>
        <v>112</v>
      </c>
      <c r="AJ45" s="38">
        <f t="shared" si="6"/>
        <v>135</v>
      </c>
      <c r="AK45" s="40">
        <f t="shared" si="7"/>
        <v>16.115871073031414</v>
      </c>
      <c r="AL45" s="40">
        <f>IF((AA45+J45)&lt;&gt;0,([6]資源化量内訳!D45-[6]資源化量内訳!R45-[6]資源化量内訳!T45-[6]資源化量内訳!V45-[6]資源化量内訳!U45)/(AA45+J45)*100,"-")</f>
        <v>15.21827825377397</v>
      </c>
      <c r="AM45" s="38">
        <f>[6]ごみ処理量内訳!AA45</f>
        <v>68</v>
      </c>
      <c r="AN45" s="38">
        <f>[6]ごみ処理量内訳!AB45</f>
        <v>161</v>
      </c>
      <c r="AO45" s="38">
        <f>[6]ごみ処理量内訳!AC45</f>
        <v>0</v>
      </c>
      <c r="AP45" s="38">
        <f t="shared" si="8"/>
        <v>229</v>
      </c>
      <c r="AQ45" s="41" t="s">
        <v>48</v>
      </c>
      <c r="AR45" s="42"/>
    </row>
    <row r="46" spans="1:44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7499</v>
      </c>
      <c r="E46" s="38">
        <v>7499</v>
      </c>
      <c r="F46" s="38">
        <v>0</v>
      </c>
      <c r="G46" s="38">
        <v>102</v>
      </c>
      <c r="H46" s="38">
        <f>SUM([6]ごみ搬入量内訳!E46,+[6]ごみ搬入量内訳!AD46)</f>
        <v>1539</v>
      </c>
      <c r="I46" s="38">
        <f>[6]ごみ搬入量内訳!BC46</f>
        <v>12</v>
      </c>
      <c r="J46" s="38">
        <f>[6]資源化量内訳!BO46</f>
        <v>243</v>
      </c>
      <c r="K46" s="38">
        <f t="shared" si="1"/>
        <v>1794</v>
      </c>
      <c r="L46" s="39">
        <f t="shared" si="2"/>
        <v>653.63906444356508</v>
      </c>
      <c r="M46" s="38">
        <f>IF(D46&lt;&gt;0,([6]ごみ搬入量内訳!BR46+'R1実績'!J46)/'R1実績'!D46/366*1000000,"-")</f>
        <v>500.97754381822864</v>
      </c>
      <c r="N46" s="38">
        <f>IF(D46&lt;&gt;0,[6]ごみ搬入量内訳!CM46/'R1実績'!D46/366*1000000,"-")</f>
        <v>152.66152062533658</v>
      </c>
      <c r="O46" s="38">
        <f>[6]ごみ搬入量内訳!DH46</f>
        <v>0</v>
      </c>
      <c r="P46" s="38">
        <f>[6]ごみ処理量内訳!E46</f>
        <v>1359</v>
      </c>
      <c r="Q46" s="38">
        <f>[6]ごみ処理量内訳!N46</f>
        <v>0</v>
      </c>
      <c r="R46" s="38">
        <f t="shared" si="3"/>
        <v>168</v>
      </c>
      <c r="S46" s="38">
        <f>[6]ごみ処理量内訳!G46</f>
        <v>0</v>
      </c>
      <c r="T46" s="38">
        <f>[6]ごみ処理量内訳!L46</f>
        <v>168</v>
      </c>
      <c r="U46" s="38">
        <f>[6]ごみ処理量内訳!H46</f>
        <v>0</v>
      </c>
      <c r="V46" s="38">
        <f>[6]ごみ処理量内訳!I46</f>
        <v>0</v>
      </c>
      <c r="W46" s="38">
        <f>[6]ごみ処理量内訳!J46</f>
        <v>0</v>
      </c>
      <c r="X46" s="38">
        <f>[6]ごみ処理量内訳!K46</f>
        <v>0</v>
      </c>
      <c r="Y46" s="38">
        <f>[6]ごみ処理量内訳!M46</f>
        <v>0</v>
      </c>
      <c r="Z46" s="38">
        <f>[6]資源化量内訳!Y46</f>
        <v>24</v>
      </c>
      <c r="AA46" s="38">
        <f t="shared" si="4"/>
        <v>1551</v>
      </c>
      <c r="AB46" s="40">
        <f t="shared" si="5"/>
        <v>100</v>
      </c>
      <c r="AC46" s="38">
        <f>[6]施設資源化量内訳!Y46</f>
        <v>28</v>
      </c>
      <c r="AD46" s="38">
        <f>[6]施設資源化量内訳!AT46</f>
        <v>0</v>
      </c>
      <c r="AE46" s="38">
        <f>[6]施設資源化量内訳!BO46</f>
        <v>0</v>
      </c>
      <c r="AF46" s="38">
        <f>[6]施設資源化量内訳!CJ46</f>
        <v>0</v>
      </c>
      <c r="AG46" s="38">
        <f>[6]施設資源化量内訳!DE46</f>
        <v>0</v>
      </c>
      <c r="AH46" s="38">
        <f>[6]施設資源化量内訳!DZ46</f>
        <v>0</v>
      </c>
      <c r="AI46" s="38">
        <f>[6]施設資源化量内訳!EU46</f>
        <v>95</v>
      </c>
      <c r="AJ46" s="38">
        <f t="shared" si="6"/>
        <v>123</v>
      </c>
      <c r="AK46" s="40">
        <f t="shared" si="7"/>
        <v>21.739130434782609</v>
      </c>
      <c r="AL46" s="40">
        <f>IF((AA46+J46)&lt;&gt;0,([6]資源化量内訳!D46-[6]資源化量内訳!R46-[6]資源化量内訳!T46-[6]資源化量内訳!V46-[6]資源化量内訳!U46)/(AA46+J46)*100,"-")</f>
        <v>20.791527313266446</v>
      </c>
      <c r="AM46" s="38">
        <f>[6]ごみ処理量内訳!AA46</f>
        <v>0</v>
      </c>
      <c r="AN46" s="38">
        <f>[6]ごみ処理量内訳!AB46</f>
        <v>116</v>
      </c>
      <c r="AO46" s="38">
        <f>[6]ごみ処理量内訳!AC46</f>
        <v>0</v>
      </c>
      <c r="AP46" s="38">
        <f t="shared" si="8"/>
        <v>116</v>
      </c>
      <c r="AQ46" s="41" t="s">
        <v>48</v>
      </c>
      <c r="AR46" s="42"/>
    </row>
    <row r="47" spans="1:44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2032</v>
      </c>
      <c r="E47" s="38">
        <v>2032</v>
      </c>
      <c r="F47" s="38">
        <v>0</v>
      </c>
      <c r="G47" s="38">
        <v>18</v>
      </c>
      <c r="H47" s="38">
        <f>SUM([6]ごみ搬入量内訳!E47,+[6]ごみ搬入量内訳!AD47)</f>
        <v>317</v>
      </c>
      <c r="I47" s="38">
        <f>[6]ごみ搬入量内訳!BC47</f>
        <v>1</v>
      </c>
      <c r="J47" s="38">
        <f>[6]資源化量内訳!BO47</f>
        <v>120</v>
      </c>
      <c r="K47" s="38">
        <f t="shared" si="1"/>
        <v>438</v>
      </c>
      <c r="L47" s="39">
        <f t="shared" si="2"/>
        <v>588.93765328514269</v>
      </c>
      <c r="M47" s="38">
        <f>IF(D47&lt;&gt;0,([6]ごみ搬入量内訳!BR47+'R1実績'!J47)/'R1実績'!D47/366*1000000,"-")</f>
        <v>505.57204939546494</v>
      </c>
      <c r="N47" s="38">
        <f>IF(D47&lt;&gt;0,[6]ごみ搬入量内訳!CM47/'R1実績'!D47/366*1000000,"-")</f>
        <v>83.365603889677729</v>
      </c>
      <c r="O47" s="38">
        <f>[6]ごみ搬入量内訳!DH47</f>
        <v>0</v>
      </c>
      <c r="P47" s="38">
        <f>[6]ごみ処理量内訳!E47</f>
        <v>255</v>
      </c>
      <c r="Q47" s="38">
        <f>[6]ごみ処理量内訳!N47</f>
        <v>5</v>
      </c>
      <c r="R47" s="38">
        <f t="shared" si="3"/>
        <v>58</v>
      </c>
      <c r="S47" s="38">
        <f>[6]ごみ処理量内訳!G47</f>
        <v>0</v>
      </c>
      <c r="T47" s="38">
        <f>[6]ごみ処理量内訳!L47</f>
        <v>58</v>
      </c>
      <c r="U47" s="38">
        <f>[6]ごみ処理量内訳!H47</f>
        <v>0</v>
      </c>
      <c r="V47" s="38">
        <f>[6]ごみ処理量内訳!I47</f>
        <v>0</v>
      </c>
      <c r="W47" s="38">
        <f>[6]ごみ処理量内訳!J47</f>
        <v>0</v>
      </c>
      <c r="X47" s="38">
        <f>[6]ごみ処理量内訳!K47</f>
        <v>0</v>
      </c>
      <c r="Y47" s="38">
        <f>[6]ごみ処理量内訳!M47</f>
        <v>0</v>
      </c>
      <c r="Z47" s="38">
        <f>[6]資源化量内訳!Y47</f>
        <v>0</v>
      </c>
      <c r="AA47" s="38">
        <f t="shared" si="4"/>
        <v>318</v>
      </c>
      <c r="AB47" s="40">
        <f t="shared" si="5"/>
        <v>98.427672955974842</v>
      </c>
      <c r="AC47" s="38">
        <f>[6]施設資源化量内訳!Y47</f>
        <v>5</v>
      </c>
      <c r="AD47" s="38">
        <f>[6]施設資源化量内訳!AT47</f>
        <v>0</v>
      </c>
      <c r="AE47" s="38">
        <f>[6]施設資源化量内訳!BO47</f>
        <v>0</v>
      </c>
      <c r="AF47" s="38">
        <f>[6]施設資源化量内訳!CJ47</f>
        <v>0</v>
      </c>
      <c r="AG47" s="38">
        <f>[6]施設資源化量内訳!DE47</f>
        <v>0</v>
      </c>
      <c r="AH47" s="38">
        <f>[6]施設資源化量内訳!DZ47</f>
        <v>0</v>
      </c>
      <c r="AI47" s="38">
        <f>[6]施設資源化量内訳!EU47</f>
        <v>39</v>
      </c>
      <c r="AJ47" s="38">
        <f t="shared" si="6"/>
        <v>44</v>
      </c>
      <c r="AK47" s="40">
        <f t="shared" si="7"/>
        <v>37.442922374429223</v>
      </c>
      <c r="AL47" s="40">
        <f>IF((AA47+J47)&lt;&gt;0,([6]資源化量内訳!D47-[6]資源化量内訳!R47-[6]資源化量内訳!T47-[6]資源化量内訳!V47-[6]資源化量内訳!U47)/(AA47+J47)*100,"-")</f>
        <v>36.757990867579906</v>
      </c>
      <c r="AM47" s="38">
        <f>[6]ごみ処理量内訳!AA47</f>
        <v>5</v>
      </c>
      <c r="AN47" s="38">
        <f>[6]ごみ処理量内訳!AB47</f>
        <v>22</v>
      </c>
      <c r="AO47" s="38">
        <f>[6]ごみ処理量内訳!AC47</f>
        <v>0</v>
      </c>
      <c r="AP47" s="38">
        <f t="shared" si="8"/>
        <v>27</v>
      </c>
      <c r="AQ47" s="41" t="s">
        <v>48</v>
      </c>
      <c r="AR47" s="42"/>
    </row>
    <row r="48" spans="1:44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17616</v>
      </c>
      <c r="E48" s="38">
        <v>17616</v>
      </c>
      <c r="F48" s="38">
        <v>0</v>
      </c>
      <c r="G48" s="38">
        <v>574</v>
      </c>
      <c r="H48" s="38">
        <f>SUM([6]ごみ搬入量内訳!E48,+[6]ごみ搬入量内訳!AD48)</f>
        <v>4169</v>
      </c>
      <c r="I48" s="38">
        <f>[6]ごみ搬入量内訳!BC48</f>
        <v>33</v>
      </c>
      <c r="J48" s="38">
        <f>[6]資源化量内訳!BO48</f>
        <v>311</v>
      </c>
      <c r="K48" s="38">
        <f t="shared" si="1"/>
        <v>4513</v>
      </c>
      <c r="L48" s="39">
        <f t="shared" si="2"/>
        <v>699.96600209446956</v>
      </c>
      <c r="M48" s="38">
        <f>IF(D48&lt;&gt;0,([6]ごみ搬入量内訳!BR48+'R1実績'!J48)/'R1実績'!D48/366*1000000,"-")</f>
        <v>516.17258031694973</v>
      </c>
      <c r="N48" s="38">
        <f>IF(D48&lt;&gt;0,[6]ごみ搬入量内訳!CM48/'R1実績'!D48/366*1000000,"-")</f>
        <v>183.79342177751968</v>
      </c>
      <c r="O48" s="38">
        <f>[6]ごみ搬入量内訳!DH48</f>
        <v>0</v>
      </c>
      <c r="P48" s="38">
        <f>[6]ごみ処理量内訳!E48</f>
        <v>3752</v>
      </c>
      <c r="Q48" s="38">
        <f>[6]ごみ処理量内訳!N48</f>
        <v>41</v>
      </c>
      <c r="R48" s="38">
        <f t="shared" si="3"/>
        <v>336</v>
      </c>
      <c r="S48" s="38">
        <f>[6]ごみ処理量内訳!G48</f>
        <v>0</v>
      </c>
      <c r="T48" s="38">
        <f>[6]ごみ処理量内訳!L48</f>
        <v>336</v>
      </c>
      <c r="U48" s="38">
        <f>[6]ごみ処理量内訳!H48</f>
        <v>0</v>
      </c>
      <c r="V48" s="38">
        <f>[6]ごみ処理量内訳!I48</f>
        <v>0</v>
      </c>
      <c r="W48" s="38">
        <f>[6]ごみ処理量内訳!J48</f>
        <v>0</v>
      </c>
      <c r="X48" s="38">
        <f>[6]ごみ処理量内訳!K48</f>
        <v>0</v>
      </c>
      <c r="Y48" s="38">
        <f>[6]ごみ処理量内訳!M48</f>
        <v>0</v>
      </c>
      <c r="Z48" s="38">
        <f>[6]資源化量内訳!Y48</f>
        <v>73</v>
      </c>
      <c r="AA48" s="38">
        <f t="shared" si="4"/>
        <v>4202</v>
      </c>
      <c r="AB48" s="40">
        <f t="shared" si="5"/>
        <v>99.024274155164207</v>
      </c>
      <c r="AC48" s="38">
        <f>[6]施設資源化量内訳!Y48</f>
        <v>77</v>
      </c>
      <c r="AD48" s="38">
        <f>[6]施設資源化量内訳!AT48</f>
        <v>0</v>
      </c>
      <c r="AE48" s="38">
        <f>[6]施設資源化量内訳!BO48</f>
        <v>0</v>
      </c>
      <c r="AF48" s="38">
        <f>[6]施設資源化量内訳!CJ48</f>
        <v>0</v>
      </c>
      <c r="AG48" s="38">
        <f>[6]施設資源化量内訳!DE48</f>
        <v>0</v>
      </c>
      <c r="AH48" s="38">
        <f>[6]施設資源化量内訳!DZ48</f>
        <v>0</v>
      </c>
      <c r="AI48" s="38">
        <f>[6]施設資源化量内訳!EU48</f>
        <v>161</v>
      </c>
      <c r="AJ48" s="38">
        <f t="shared" si="6"/>
        <v>238</v>
      </c>
      <c r="AK48" s="40">
        <f t="shared" si="7"/>
        <v>13.782406381564369</v>
      </c>
      <c r="AL48" s="40">
        <f>IF((AA48+J48)&lt;&gt;0,([6]資源化量内訳!D48-[6]資源化量内訳!R48-[6]資源化量内訳!T48-[6]資源化量内訳!V48-[6]資源化量内訳!U48)/(AA48+J48)*100,"-")</f>
        <v>12.763128739197874</v>
      </c>
      <c r="AM48" s="38">
        <f>[6]ごみ処理量内訳!AA48</f>
        <v>41</v>
      </c>
      <c r="AN48" s="38">
        <f>[6]ごみ処理量内訳!AB48</f>
        <v>320</v>
      </c>
      <c r="AO48" s="38">
        <f>[6]ごみ処理量内訳!AC48</f>
        <v>0</v>
      </c>
      <c r="AP48" s="38">
        <f t="shared" si="8"/>
        <v>361</v>
      </c>
      <c r="AQ48" s="41" t="s">
        <v>48</v>
      </c>
      <c r="AR48" s="42"/>
    </row>
    <row r="49" spans="1:44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1520</v>
      </c>
      <c r="E49" s="38">
        <v>1520</v>
      </c>
      <c r="F49" s="38">
        <v>0</v>
      </c>
      <c r="G49" s="38">
        <v>24</v>
      </c>
      <c r="H49" s="38">
        <f>SUM([6]ごみ搬入量内訳!E49,+[6]ごみ搬入量内訳!AD49)</f>
        <v>481</v>
      </c>
      <c r="I49" s="38">
        <f>[6]ごみ搬入量内訳!BC49</f>
        <v>114</v>
      </c>
      <c r="J49" s="38">
        <f>[6]資源化量内訳!BO49</f>
        <v>0</v>
      </c>
      <c r="K49" s="38">
        <f t="shared" si="1"/>
        <v>595</v>
      </c>
      <c r="L49" s="39">
        <f t="shared" si="2"/>
        <v>1069.5283290192697</v>
      </c>
      <c r="M49" s="38">
        <f>IF(D49&lt;&gt;0,([6]ごみ搬入量内訳!BR49+'R1実績'!J49)/'R1実績'!D49/366*1000000,"-")</f>
        <v>1069.5283290192697</v>
      </c>
      <c r="N49" s="38">
        <f>IF(D49&lt;&gt;0,[6]ごみ搬入量内訳!CM49/'R1実績'!D49/366*1000000,"-")</f>
        <v>0</v>
      </c>
      <c r="O49" s="38">
        <f>[6]ごみ搬入量内訳!DH49</f>
        <v>0</v>
      </c>
      <c r="P49" s="38">
        <f>[6]ごみ処理量内訳!E49</f>
        <v>424</v>
      </c>
      <c r="Q49" s="38">
        <f>[6]ごみ処理量内訳!N49</f>
        <v>4</v>
      </c>
      <c r="R49" s="38">
        <f t="shared" si="3"/>
        <v>42</v>
      </c>
      <c r="S49" s="38">
        <f>[6]ごみ処理量内訳!G49</f>
        <v>0</v>
      </c>
      <c r="T49" s="38">
        <f>[6]ごみ処理量内訳!L49</f>
        <v>42</v>
      </c>
      <c r="U49" s="38">
        <f>[6]ごみ処理量内訳!H49</f>
        <v>0</v>
      </c>
      <c r="V49" s="38">
        <f>[6]ごみ処理量内訳!I49</f>
        <v>0</v>
      </c>
      <c r="W49" s="38">
        <f>[6]ごみ処理量内訳!J49</f>
        <v>0</v>
      </c>
      <c r="X49" s="38">
        <f>[6]ごみ処理量内訳!K49</f>
        <v>0</v>
      </c>
      <c r="Y49" s="38">
        <f>[6]ごみ処理量内訳!M49</f>
        <v>0</v>
      </c>
      <c r="Z49" s="38">
        <f>[6]資源化量内訳!Y49</f>
        <v>115</v>
      </c>
      <c r="AA49" s="38">
        <f t="shared" si="4"/>
        <v>585</v>
      </c>
      <c r="AB49" s="40">
        <f t="shared" si="5"/>
        <v>99.316239316239319</v>
      </c>
      <c r="AC49" s="38">
        <f>[6]施設資源化量内訳!Y49</f>
        <v>0</v>
      </c>
      <c r="AD49" s="38">
        <f>[6]施設資源化量内訳!AT49</f>
        <v>0</v>
      </c>
      <c r="AE49" s="38">
        <f>[6]施設資源化量内訳!BO49</f>
        <v>0</v>
      </c>
      <c r="AF49" s="38">
        <f>[6]施設資源化量内訳!CJ49</f>
        <v>0</v>
      </c>
      <c r="AG49" s="38">
        <f>[6]施設資源化量内訳!DE49</f>
        <v>0</v>
      </c>
      <c r="AH49" s="38">
        <f>[6]施設資源化量内訳!DZ49</f>
        <v>0</v>
      </c>
      <c r="AI49" s="38">
        <f>[6]施設資源化量内訳!EU49</f>
        <v>42</v>
      </c>
      <c r="AJ49" s="38">
        <f t="shared" si="6"/>
        <v>42</v>
      </c>
      <c r="AK49" s="40">
        <f t="shared" si="7"/>
        <v>26.837606837606838</v>
      </c>
      <c r="AL49" s="40">
        <f>IF((AA49+J49)&lt;&gt;0,([6]資源化量内訳!D49-[6]資源化量内訳!R49-[6]資源化量内訳!T49-[6]資源化量内訳!V49-[6]資源化量内訳!U49)/(AA49+J49)*100,"-")</f>
        <v>26.837606837606838</v>
      </c>
      <c r="AM49" s="38">
        <f>[6]ごみ処理量内訳!AA49</f>
        <v>4</v>
      </c>
      <c r="AN49" s="38">
        <f>[6]ごみ処理量内訳!AB49</f>
        <v>42</v>
      </c>
      <c r="AO49" s="38">
        <f>[6]ごみ処理量内訳!AC49</f>
        <v>0</v>
      </c>
      <c r="AP49" s="38">
        <f t="shared" si="8"/>
        <v>46</v>
      </c>
      <c r="AQ49" s="41" t="s">
        <v>48</v>
      </c>
      <c r="AR49" s="42"/>
    </row>
  </sheetData>
  <mergeCells count="46">
    <mergeCell ref="L2:N2"/>
    <mergeCell ref="E3:E4"/>
    <mergeCell ref="F3:F4"/>
    <mergeCell ref="H3:H4"/>
    <mergeCell ref="I3:I4"/>
    <mergeCell ref="L3:L5"/>
    <mergeCell ref="M3:M5"/>
    <mergeCell ref="N3:N5"/>
    <mergeCell ref="A2:A6"/>
    <mergeCell ref="B2:B6"/>
    <mergeCell ref="C2:C6"/>
    <mergeCell ref="D2:E2"/>
    <mergeCell ref="H2:K2"/>
    <mergeCell ref="J3:J4"/>
    <mergeCell ref="K3:K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&amp;Lごみ処理の概要（令和1年度実績）</oddHeader>
  </headerFooter>
  <colBreaks count="2" manualBreakCount="2">
    <brk id="15" min="1" max="48" man="1"/>
    <brk id="28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49"/>
  <sheetViews>
    <sheetView zoomScaleNormal="100" workbookViewId="0">
      <pane xSplit="3" ySplit="6" topLeftCell="D45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43" customWidth="1"/>
    <col min="3" max="3" width="12.6640625" style="3" customWidth="1"/>
    <col min="4" max="7" width="11.77734375" style="44" customWidth="1"/>
    <col min="8" max="11" width="10.6640625" style="44" customWidth="1"/>
    <col min="12" max="12" width="10.6640625" style="45" customWidth="1"/>
    <col min="13" max="27" width="10.6640625" style="44" customWidth="1"/>
    <col min="28" max="28" width="10.6640625" style="46" customWidth="1"/>
    <col min="29" max="36" width="10.6640625" style="44" customWidth="1"/>
    <col min="37" max="38" width="15.44140625" style="46" customWidth="1"/>
    <col min="39" max="42" width="10.6640625" style="44" customWidth="1"/>
    <col min="43" max="44" width="9" style="7"/>
    <col min="45" max="16384" width="9" style="3"/>
  </cols>
  <sheetData>
    <row r="1" spans="1:44" ht="16.2" x14ac:dyDescent="0.2">
      <c r="A1" s="1" t="s">
        <v>215</v>
      </c>
      <c r="B1" s="2"/>
      <c r="C1" s="2"/>
      <c r="D1" s="3"/>
      <c r="E1" s="4"/>
      <c r="F1" s="4"/>
      <c r="G1" s="4"/>
      <c r="H1" s="3"/>
      <c r="I1" s="4"/>
      <c r="J1" s="3"/>
      <c r="K1" s="4"/>
      <c r="L1" s="5"/>
      <c r="M1" s="4"/>
      <c r="N1" s="3"/>
      <c r="O1" s="4"/>
      <c r="P1" s="3"/>
      <c r="Q1" s="4"/>
      <c r="R1" s="3"/>
      <c r="S1" s="4"/>
      <c r="T1" s="3"/>
      <c r="U1" s="4"/>
      <c r="V1" s="4"/>
      <c r="W1" s="4"/>
      <c r="X1" s="3"/>
      <c r="Y1" s="6"/>
      <c r="Z1" s="3"/>
      <c r="AA1" s="3"/>
      <c r="AB1" s="4"/>
      <c r="AC1" s="3"/>
      <c r="AD1" s="4"/>
      <c r="AE1" s="3"/>
      <c r="AF1" s="3"/>
      <c r="AG1" s="3"/>
      <c r="AH1" s="4"/>
      <c r="AI1" s="3"/>
      <c r="AJ1" s="3"/>
      <c r="AK1" s="4"/>
      <c r="AL1" s="4"/>
      <c r="AM1" s="3"/>
      <c r="AN1" s="4"/>
      <c r="AO1" s="3"/>
      <c r="AP1" s="4"/>
    </row>
    <row r="2" spans="1:44" s="15" customFormat="1" ht="25.5" customHeight="1" x14ac:dyDescent="0.15">
      <c r="A2" s="123" t="s">
        <v>1</v>
      </c>
      <c r="B2" s="123" t="s">
        <v>2</v>
      </c>
      <c r="C2" s="126" t="s">
        <v>3</v>
      </c>
      <c r="D2" s="131" t="s">
        <v>4</v>
      </c>
      <c r="E2" s="134"/>
      <c r="F2" s="8"/>
      <c r="G2" s="9" t="s">
        <v>5</v>
      </c>
      <c r="H2" s="131" t="s">
        <v>6</v>
      </c>
      <c r="I2" s="134"/>
      <c r="J2" s="134"/>
      <c r="K2" s="140"/>
      <c r="L2" s="141" t="s">
        <v>7</v>
      </c>
      <c r="M2" s="142"/>
      <c r="N2" s="143"/>
      <c r="O2" s="123" t="s">
        <v>8</v>
      </c>
      <c r="P2" s="10" t="s">
        <v>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3"/>
      <c r="AB2" s="129" t="s">
        <v>10</v>
      </c>
      <c r="AC2" s="131" t="s">
        <v>11</v>
      </c>
      <c r="AD2" s="134"/>
      <c r="AE2" s="134"/>
      <c r="AF2" s="134"/>
      <c r="AG2" s="134"/>
      <c r="AH2" s="134"/>
      <c r="AI2" s="134"/>
      <c r="AJ2" s="135"/>
      <c r="AK2" s="129" t="s">
        <v>12</v>
      </c>
      <c r="AL2" s="129" t="s">
        <v>13</v>
      </c>
      <c r="AM2" s="131" t="s">
        <v>14</v>
      </c>
      <c r="AN2" s="132"/>
      <c r="AO2" s="132"/>
      <c r="AP2" s="133"/>
      <c r="AQ2" s="14"/>
      <c r="AR2" s="14"/>
    </row>
    <row r="3" spans="1:44" s="15" customFormat="1" ht="22.5" customHeight="1" x14ac:dyDescent="0.2">
      <c r="A3" s="124"/>
      <c r="B3" s="124"/>
      <c r="C3" s="128"/>
      <c r="D3" s="18"/>
      <c r="E3" s="126" t="s">
        <v>15</v>
      </c>
      <c r="F3" s="123" t="s">
        <v>16</v>
      </c>
      <c r="G3" s="17"/>
      <c r="H3" s="126" t="s">
        <v>17</v>
      </c>
      <c r="I3" s="126" t="s">
        <v>18</v>
      </c>
      <c r="J3" s="123" t="s">
        <v>19</v>
      </c>
      <c r="K3" s="125" t="s">
        <v>20</v>
      </c>
      <c r="L3" s="144" t="s">
        <v>132</v>
      </c>
      <c r="M3" s="144" t="s">
        <v>133</v>
      </c>
      <c r="N3" s="144" t="s">
        <v>134</v>
      </c>
      <c r="O3" s="124"/>
      <c r="P3" s="126" t="s">
        <v>24</v>
      </c>
      <c r="Q3" s="126" t="s">
        <v>25</v>
      </c>
      <c r="R3" s="136" t="s">
        <v>26</v>
      </c>
      <c r="S3" s="137"/>
      <c r="T3" s="137"/>
      <c r="U3" s="137"/>
      <c r="V3" s="137"/>
      <c r="W3" s="137"/>
      <c r="X3" s="137"/>
      <c r="Y3" s="138"/>
      <c r="Z3" s="126" t="s">
        <v>27</v>
      </c>
      <c r="AA3" s="125" t="s">
        <v>20</v>
      </c>
      <c r="AB3" s="130"/>
      <c r="AC3" s="126" t="s">
        <v>28</v>
      </c>
      <c r="AD3" s="126" t="s">
        <v>29</v>
      </c>
      <c r="AE3" s="123" t="s">
        <v>30</v>
      </c>
      <c r="AF3" s="123" t="s">
        <v>31</v>
      </c>
      <c r="AG3" s="123" t="s">
        <v>32</v>
      </c>
      <c r="AH3" s="123" t="s">
        <v>33</v>
      </c>
      <c r="AI3" s="123" t="s">
        <v>34</v>
      </c>
      <c r="AJ3" s="125" t="s">
        <v>20</v>
      </c>
      <c r="AK3" s="130"/>
      <c r="AL3" s="130"/>
      <c r="AM3" s="126" t="s">
        <v>25</v>
      </c>
      <c r="AN3" s="126" t="s">
        <v>35</v>
      </c>
      <c r="AO3" s="126" t="s">
        <v>36</v>
      </c>
      <c r="AP3" s="125" t="s">
        <v>20</v>
      </c>
      <c r="AQ3" s="14"/>
      <c r="AR3" s="14"/>
    </row>
    <row r="4" spans="1:44" s="15" customFormat="1" ht="25.5" customHeight="1" x14ac:dyDescent="0.2">
      <c r="A4" s="124"/>
      <c r="B4" s="124"/>
      <c r="C4" s="128"/>
      <c r="D4" s="18"/>
      <c r="E4" s="124"/>
      <c r="F4" s="128"/>
      <c r="G4" s="19"/>
      <c r="H4" s="124"/>
      <c r="I4" s="124"/>
      <c r="J4" s="124"/>
      <c r="K4" s="125"/>
      <c r="L4" s="125"/>
      <c r="M4" s="125"/>
      <c r="N4" s="125"/>
      <c r="O4" s="124"/>
      <c r="P4" s="127"/>
      <c r="Q4" s="127"/>
      <c r="R4" s="125" t="s">
        <v>20</v>
      </c>
      <c r="S4" s="126" t="s">
        <v>29</v>
      </c>
      <c r="T4" s="123" t="s">
        <v>37</v>
      </c>
      <c r="U4" s="123" t="s">
        <v>30</v>
      </c>
      <c r="V4" s="123" t="s">
        <v>31</v>
      </c>
      <c r="W4" s="123" t="s">
        <v>32</v>
      </c>
      <c r="X4" s="123" t="s">
        <v>38</v>
      </c>
      <c r="Y4" s="126" t="s">
        <v>39</v>
      </c>
      <c r="Z4" s="139"/>
      <c r="AA4" s="125"/>
      <c r="AB4" s="130"/>
      <c r="AC4" s="127"/>
      <c r="AD4" s="127"/>
      <c r="AE4" s="127"/>
      <c r="AF4" s="128"/>
      <c r="AG4" s="128"/>
      <c r="AH4" s="127"/>
      <c r="AI4" s="127"/>
      <c r="AJ4" s="125"/>
      <c r="AK4" s="130"/>
      <c r="AL4" s="130"/>
      <c r="AM4" s="127"/>
      <c r="AN4" s="127"/>
      <c r="AO4" s="127"/>
      <c r="AP4" s="125"/>
      <c r="AQ4" s="14"/>
      <c r="AR4" s="14"/>
    </row>
    <row r="5" spans="1:44" s="23" customFormat="1" ht="60" customHeight="1" x14ac:dyDescent="0.2">
      <c r="A5" s="124"/>
      <c r="B5" s="124"/>
      <c r="C5" s="128"/>
      <c r="D5" s="20"/>
      <c r="E5" s="21"/>
      <c r="F5" s="21"/>
      <c r="G5" s="21"/>
      <c r="H5" s="21"/>
      <c r="I5" s="21"/>
      <c r="J5" s="21"/>
      <c r="K5" s="20"/>
      <c r="L5" s="125"/>
      <c r="M5" s="125"/>
      <c r="N5" s="125"/>
      <c r="O5" s="21"/>
      <c r="P5" s="21"/>
      <c r="Q5" s="21"/>
      <c r="R5" s="125"/>
      <c r="S5" s="128"/>
      <c r="T5" s="124"/>
      <c r="U5" s="124"/>
      <c r="V5" s="124"/>
      <c r="W5" s="124"/>
      <c r="X5" s="124"/>
      <c r="Y5" s="128"/>
      <c r="Z5" s="20"/>
      <c r="AA5" s="20"/>
      <c r="AB5" s="130"/>
      <c r="AC5" s="21"/>
      <c r="AD5" s="21"/>
      <c r="AE5" s="21"/>
      <c r="AF5" s="21"/>
      <c r="AG5" s="21"/>
      <c r="AH5" s="21"/>
      <c r="AI5" s="21"/>
      <c r="AJ5" s="20"/>
      <c r="AK5" s="130"/>
      <c r="AL5" s="130"/>
      <c r="AM5" s="21"/>
      <c r="AN5" s="21"/>
      <c r="AO5" s="21"/>
      <c r="AP5" s="20"/>
      <c r="AQ5" s="22"/>
      <c r="AR5" s="22"/>
    </row>
    <row r="6" spans="1:44" s="28" customFormat="1" ht="13.5" customHeight="1" x14ac:dyDescent="0.2">
      <c r="A6" s="124"/>
      <c r="B6" s="124"/>
      <c r="C6" s="128"/>
      <c r="D6" s="24" t="s">
        <v>40</v>
      </c>
      <c r="E6" s="24" t="s">
        <v>40</v>
      </c>
      <c r="F6" s="24" t="s">
        <v>40</v>
      </c>
      <c r="G6" s="24" t="s">
        <v>40</v>
      </c>
      <c r="H6" s="25" t="s">
        <v>41</v>
      </c>
      <c r="I6" s="25" t="s">
        <v>41</v>
      </c>
      <c r="J6" s="25" t="s">
        <v>41</v>
      </c>
      <c r="K6" s="25" t="s">
        <v>41</v>
      </c>
      <c r="L6" s="26" t="s">
        <v>42</v>
      </c>
      <c r="M6" s="26" t="s">
        <v>42</v>
      </c>
      <c r="N6" s="26" t="s">
        <v>42</v>
      </c>
      <c r="O6" s="25" t="s">
        <v>41</v>
      </c>
      <c r="P6" s="25" t="s">
        <v>41</v>
      </c>
      <c r="Q6" s="25" t="s">
        <v>41</v>
      </c>
      <c r="R6" s="25" t="s">
        <v>41</v>
      </c>
      <c r="S6" s="25" t="s">
        <v>41</v>
      </c>
      <c r="T6" s="25" t="s">
        <v>41</v>
      </c>
      <c r="U6" s="25" t="s">
        <v>41</v>
      </c>
      <c r="V6" s="25" t="s">
        <v>41</v>
      </c>
      <c r="W6" s="25" t="s">
        <v>41</v>
      </c>
      <c r="X6" s="25" t="s">
        <v>41</v>
      </c>
      <c r="Y6" s="25" t="s">
        <v>41</v>
      </c>
      <c r="Z6" s="25" t="s">
        <v>41</v>
      </c>
      <c r="AA6" s="25" t="s">
        <v>41</v>
      </c>
      <c r="AB6" s="25" t="s">
        <v>43</v>
      </c>
      <c r="AC6" s="25" t="s">
        <v>41</v>
      </c>
      <c r="AD6" s="25" t="s">
        <v>41</v>
      </c>
      <c r="AE6" s="25" t="s">
        <v>41</v>
      </c>
      <c r="AF6" s="25" t="s">
        <v>41</v>
      </c>
      <c r="AG6" s="25" t="s">
        <v>41</v>
      </c>
      <c r="AH6" s="25" t="s">
        <v>41</v>
      </c>
      <c r="AI6" s="25" t="s">
        <v>41</v>
      </c>
      <c r="AJ6" s="25" t="s">
        <v>41</v>
      </c>
      <c r="AK6" s="25" t="s">
        <v>43</v>
      </c>
      <c r="AL6" s="25" t="s">
        <v>43</v>
      </c>
      <c r="AM6" s="25" t="s">
        <v>41</v>
      </c>
      <c r="AN6" s="25" t="s">
        <v>41</v>
      </c>
      <c r="AO6" s="25" t="s">
        <v>41</v>
      </c>
      <c r="AP6" s="25" t="s">
        <v>41</v>
      </c>
      <c r="AQ6" s="27"/>
      <c r="AR6" s="27"/>
    </row>
    <row r="7" spans="1:44" s="35" customFormat="1" ht="13.5" customHeight="1" x14ac:dyDescent="0.2">
      <c r="A7" s="29" t="s">
        <v>44</v>
      </c>
      <c r="B7" s="30" t="s">
        <v>45</v>
      </c>
      <c r="C7" s="31" t="s">
        <v>20</v>
      </c>
      <c r="D7" s="32">
        <f t="shared" ref="D7:D49" si="0">+E7+F7</f>
        <v>1980394</v>
      </c>
      <c r="E7" s="32">
        <f>SUM(E$8:E$49)</f>
        <v>1980394</v>
      </c>
      <c r="F7" s="32">
        <f>SUM(F$8:F$49)</f>
        <v>0</v>
      </c>
      <c r="G7" s="32">
        <f>SUM(G$8:G$49)</f>
        <v>57059</v>
      </c>
      <c r="H7" s="32">
        <f>SUM([7]ごみ搬入量内訳!E7,+[7]ごみ搬入量内訳!AD7)</f>
        <v>538959</v>
      </c>
      <c r="I7" s="32">
        <f>[7]ごみ搬入量内訳!BC7</f>
        <v>76794</v>
      </c>
      <c r="J7" s="32">
        <f>[7]資源化量内訳!BO7</f>
        <v>18713</v>
      </c>
      <c r="K7" s="32">
        <f t="shared" ref="K7:K49" si="1">SUM(H7:J7)</f>
        <v>634466</v>
      </c>
      <c r="L7" s="32">
        <f t="shared" ref="L7:L49" si="2">IF(D7&lt;&gt;0,K7/D7/365*1000000,"-")</f>
        <v>877.7359523906</v>
      </c>
      <c r="M7" s="32">
        <f>IF(D7&lt;&gt;0,([7]ごみ搬入量内訳!BR7+'R2実績'!J7)/'R2実績'!D7/365*1000000,"-")</f>
        <v>626.69001758485001</v>
      </c>
      <c r="N7" s="32">
        <f>IF(D7&lt;&gt;0,[7]ごみ搬入量内訳!CM7/'R2実績'!D7/365*1000000,"-")</f>
        <v>251.04593480575011</v>
      </c>
      <c r="O7" s="32">
        <f>[7]ごみ搬入量内訳!DH7</f>
        <v>1104</v>
      </c>
      <c r="P7" s="32">
        <f>[7]ごみ処理量内訳!E7</f>
        <v>506809</v>
      </c>
      <c r="Q7" s="32">
        <f>[7]ごみ処理量内訳!N7</f>
        <v>8763</v>
      </c>
      <c r="R7" s="32">
        <f t="shared" ref="R7:R49" si="3">SUM(S7:Y7)</f>
        <v>85154</v>
      </c>
      <c r="S7" s="32">
        <f>[7]ごみ処理量内訳!G7</f>
        <v>32553</v>
      </c>
      <c r="T7" s="32">
        <f>[7]ごみ処理量内訳!L7</f>
        <v>34480</v>
      </c>
      <c r="U7" s="32">
        <f>[7]ごみ処理量内訳!H7</f>
        <v>297</v>
      </c>
      <c r="V7" s="32">
        <f>[7]ごみ処理量内訳!I7</f>
        <v>0</v>
      </c>
      <c r="W7" s="32">
        <f>[7]ごみ処理量内訳!J7</f>
        <v>0</v>
      </c>
      <c r="X7" s="32">
        <f>[7]ごみ処理量内訳!K7</f>
        <v>16806</v>
      </c>
      <c r="Y7" s="32">
        <f>[7]ごみ処理量内訳!M7</f>
        <v>1018</v>
      </c>
      <c r="Z7" s="32">
        <f>[7]資源化量内訳!Y7</f>
        <v>16445</v>
      </c>
      <c r="AA7" s="32">
        <f t="shared" ref="AA7:AA49" si="4">SUM(P7,Q7,R7,Z7)</f>
        <v>617171</v>
      </c>
      <c r="AB7" s="33">
        <f t="shared" ref="AB7:AB49" si="5">IF(AA7&lt;&gt;0,(Z7+P7+R7)/AA7*100,"-")</f>
        <v>98.580134192954631</v>
      </c>
      <c r="AC7" s="32">
        <f>[7]施設資源化量内訳!Y7</f>
        <v>26257</v>
      </c>
      <c r="AD7" s="32">
        <f>[7]施設資源化量内訳!AT7</f>
        <v>5317</v>
      </c>
      <c r="AE7" s="32">
        <f>[7]施設資源化量内訳!BO7</f>
        <v>240</v>
      </c>
      <c r="AF7" s="32">
        <f>[7]施設資源化量内訳!CJ7</f>
        <v>0</v>
      </c>
      <c r="AG7" s="32">
        <f>[7]施設資源化量内訳!DE7</f>
        <v>0</v>
      </c>
      <c r="AH7" s="32">
        <f>[7]施設資源化量内訳!DZ7</f>
        <v>11632</v>
      </c>
      <c r="AI7" s="32">
        <f>[7]施設資源化量内訳!EU7</f>
        <v>25506</v>
      </c>
      <c r="AJ7" s="32">
        <f t="shared" ref="AJ7:AJ49" si="6">SUM(AC7:AI7)</f>
        <v>68952</v>
      </c>
      <c r="AK7" s="33">
        <f t="shared" ref="AK7:AK49" si="7">IF((AA7+J7)&lt;&gt;0,(Z7+AJ7+J7)/(AA7+J7)*100,"-")</f>
        <v>16.372483031496309</v>
      </c>
      <c r="AL7" s="33">
        <f>IF((AA7+J7)&lt;&gt;0,([7]資源化量内訳!D7-[7]資源化量内訳!R7-[7]資源化量内訳!T7-[7]資源化量内訳!V7-[7]資源化量内訳!U7)/(AA7+J7)*100,"-")</f>
        <v>14.100213246441177</v>
      </c>
      <c r="AM7" s="32">
        <f>[7]ごみ処理量内訳!AA7</f>
        <v>8763</v>
      </c>
      <c r="AN7" s="32">
        <f>[7]ごみ処理量内訳!AB7</f>
        <v>34525</v>
      </c>
      <c r="AO7" s="32">
        <f>[7]ごみ処理量内訳!AC7</f>
        <v>3812</v>
      </c>
      <c r="AP7" s="32">
        <f t="shared" ref="AP7:AP49" si="8">SUM(AM7:AO7)</f>
        <v>47100</v>
      </c>
      <c r="AQ7" s="34"/>
      <c r="AR7" s="34"/>
    </row>
    <row r="8" spans="1:44" s="4" customFormat="1" ht="13.5" customHeight="1" x14ac:dyDescent="0.2">
      <c r="A8" s="36" t="s">
        <v>44</v>
      </c>
      <c r="B8" s="37" t="s">
        <v>46</v>
      </c>
      <c r="C8" s="36" t="s">
        <v>47</v>
      </c>
      <c r="D8" s="38">
        <f t="shared" si="0"/>
        <v>402742</v>
      </c>
      <c r="E8" s="38">
        <v>402742</v>
      </c>
      <c r="F8" s="38">
        <v>0</v>
      </c>
      <c r="G8" s="38">
        <v>9415</v>
      </c>
      <c r="H8" s="38">
        <f>SUM([7]ごみ搬入量内訳!E8,+[7]ごみ搬入量内訳!AD8)</f>
        <v>121624</v>
      </c>
      <c r="I8" s="38">
        <f>[7]ごみ搬入量内訳!BC8</f>
        <v>8612</v>
      </c>
      <c r="J8" s="38">
        <f>[7]資源化量内訳!BO8</f>
        <v>5289</v>
      </c>
      <c r="K8" s="38">
        <f t="shared" si="1"/>
        <v>135525</v>
      </c>
      <c r="L8" s="39">
        <f t="shared" si="2"/>
        <v>921.93357003494475</v>
      </c>
      <c r="M8" s="38">
        <f>IF(D8&lt;&gt;0,([7]ごみ搬入量内訳!BR8+'R2実績'!J8)/'R2実績'!D8/365*1000000,"-")</f>
        <v>659.90103593292645</v>
      </c>
      <c r="N8" s="38">
        <f>IF(D8&lt;&gt;0,[7]ごみ搬入量内訳!CM8/'R2実績'!D8/365*1000000,"-")</f>
        <v>262.03253410201836</v>
      </c>
      <c r="O8" s="38">
        <f>[7]ごみ搬入量内訳!DH8</f>
        <v>0</v>
      </c>
      <c r="P8" s="38">
        <f>[7]ごみ処理量内訳!E8</f>
        <v>111953</v>
      </c>
      <c r="Q8" s="38">
        <f>[7]ごみ処理量内訳!N8</f>
        <v>0</v>
      </c>
      <c r="R8" s="38">
        <f t="shared" si="3"/>
        <v>14704</v>
      </c>
      <c r="S8" s="38">
        <f>[7]ごみ処理量内訳!G8</f>
        <v>8962</v>
      </c>
      <c r="T8" s="38">
        <f>[7]ごみ処理量内訳!L8</f>
        <v>5681</v>
      </c>
      <c r="U8" s="38">
        <f>[7]ごみ処理量内訳!H8</f>
        <v>55</v>
      </c>
      <c r="V8" s="38">
        <f>[7]ごみ処理量内訳!I8</f>
        <v>0</v>
      </c>
      <c r="W8" s="38">
        <f>[7]ごみ処理量内訳!J8</f>
        <v>0</v>
      </c>
      <c r="X8" s="38">
        <f>[7]ごみ処理量内訳!K8</f>
        <v>0</v>
      </c>
      <c r="Y8" s="38">
        <f>[7]ごみ処理量内訳!M8</f>
        <v>6</v>
      </c>
      <c r="Z8" s="38">
        <f>[7]資源化量内訳!Y8</f>
        <v>2446</v>
      </c>
      <c r="AA8" s="38">
        <f t="shared" si="4"/>
        <v>129103</v>
      </c>
      <c r="AB8" s="40">
        <f t="shared" si="5"/>
        <v>100</v>
      </c>
      <c r="AC8" s="38">
        <f>[7]施設資源化量内訳!Y8</f>
        <v>876</v>
      </c>
      <c r="AD8" s="38">
        <f>[7]施設資源化量内訳!AT8</f>
        <v>1062</v>
      </c>
      <c r="AE8" s="38">
        <f>[7]施設資源化量内訳!BO8</f>
        <v>55</v>
      </c>
      <c r="AF8" s="38">
        <f>[7]施設資源化量内訳!CJ8</f>
        <v>0</v>
      </c>
      <c r="AG8" s="38">
        <f>[7]施設資源化量内訳!DE8</f>
        <v>0</v>
      </c>
      <c r="AH8" s="38">
        <f>[7]施設資源化量内訳!DZ8</f>
        <v>0</v>
      </c>
      <c r="AI8" s="38">
        <f>[7]施設資源化量内訳!EU8</f>
        <v>4721</v>
      </c>
      <c r="AJ8" s="38">
        <f t="shared" si="6"/>
        <v>6714</v>
      </c>
      <c r="AK8" s="40">
        <f t="shared" si="7"/>
        <v>10.751384010953032</v>
      </c>
      <c r="AL8" s="40">
        <f>IF((AA8+J8)&lt;&gt;0,([7]資源化量内訳!D8-[7]資源化量内訳!R8-[7]資源化量内訳!T8-[7]資源化量内訳!V8-[7]資源化量内訳!U8)/(AA8+J8)*100,"-")</f>
        <v>10.751384010953032</v>
      </c>
      <c r="AM8" s="38">
        <f>[7]ごみ処理量内訳!AA8</f>
        <v>0</v>
      </c>
      <c r="AN8" s="38">
        <f>[7]ごみ処理量内訳!AB8</f>
        <v>14690</v>
      </c>
      <c r="AO8" s="38">
        <f>[7]ごみ処理量内訳!AC8</f>
        <v>0</v>
      </c>
      <c r="AP8" s="38">
        <f t="shared" si="8"/>
        <v>14690</v>
      </c>
      <c r="AQ8" s="41" t="s">
        <v>48</v>
      </c>
      <c r="AR8" s="42"/>
    </row>
    <row r="9" spans="1:44" s="4" customFormat="1" ht="13.5" customHeight="1" x14ac:dyDescent="0.2">
      <c r="A9" s="36" t="s">
        <v>44</v>
      </c>
      <c r="B9" s="37" t="s">
        <v>49</v>
      </c>
      <c r="C9" s="36" t="s">
        <v>50</v>
      </c>
      <c r="D9" s="38">
        <f t="shared" si="0"/>
        <v>158342</v>
      </c>
      <c r="E9" s="38">
        <v>158342</v>
      </c>
      <c r="F9" s="38">
        <v>0</v>
      </c>
      <c r="G9" s="38">
        <v>5546</v>
      </c>
      <c r="H9" s="38">
        <f>SUM([7]ごみ搬入量内訳!E9,+[7]ごみ搬入量内訳!AD9)</f>
        <v>42214</v>
      </c>
      <c r="I9" s="38">
        <f>[7]ごみ搬入量内訳!BC9</f>
        <v>7161</v>
      </c>
      <c r="J9" s="38">
        <f>[7]資源化量内訳!BO9</f>
        <v>1711</v>
      </c>
      <c r="K9" s="38">
        <f t="shared" si="1"/>
        <v>51086</v>
      </c>
      <c r="L9" s="39">
        <f t="shared" si="2"/>
        <v>883.91989387286026</v>
      </c>
      <c r="M9" s="38">
        <f>IF(D9&lt;&gt;0,([7]ごみ搬入量内訳!BR9+'R2実績'!J9)/'R2実績'!D9/365*1000000,"-")</f>
        <v>572.69828460434962</v>
      </c>
      <c r="N9" s="38">
        <f>IF(D9&lt;&gt;0,[7]ごみ搬入量内訳!CM9/'R2実績'!D9/365*1000000,"-")</f>
        <v>311.22160926851069</v>
      </c>
      <c r="O9" s="38">
        <f>[7]ごみ搬入量内訳!DH9</f>
        <v>0</v>
      </c>
      <c r="P9" s="38">
        <f>[7]ごみ処理量内訳!E9</f>
        <v>42356</v>
      </c>
      <c r="Q9" s="38">
        <f>[7]ごみ処理量内訳!N9</f>
        <v>1395</v>
      </c>
      <c r="R9" s="38">
        <f t="shared" si="3"/>
        <v>4020</v>
      </c>
      <c r="S9" s="38">
        <f>[7]ごみ処理量内訳!G9</f>
        <v>3470</v>
      </c>
      <c r="T9" s="38">
        <f>[7]ごみ処理量内訳!L9</f>
        <v>535</v>
      </c>
      <c r="U9" s="38">
        <f>[7]ごみ処理量内訳!H9</f>
        <v>3</v>
      </c>
      <c r="V9" s="38">
        <f>[7]ごみ処理量内訳!I9</f>
        <v>0</v>
      </c>
      <c r="W9" s="38">
        <f>[7]ごみ処理量内訳!J9</f>
        <v>0</v>
      </c>
      <c r="X9" s="38">
        <f>[7]ごみ処理量内訳!K9</f>
        <v>12</v>
      </c>
      <c r="Y9" s="38">
        <f>[7]ごみ処理量内訳!M9</f>
        <v>0</v>
      </c>
      <c r="Z9" s="38">
        <f>[7]資源化量内訳!Y9</f>
        <v>1606</v>
      </c>
      <c r="AA9" s="38">
        <f t="shared" si="4"/>
        <v>49377</v>
      </c>
      <c r="AB9" s="40">
        <f t="shared" si="5"/>
        <v>97.174797982866508</v>
      </c>
      <c r="AC9" s="38">
        <f>[7]施設資源化量内訳!Y9</f>
        <v>4679</v>
      </c>
      <c r="AD9" s="38">
        <f>[7]施設資源化量内訳!AT9</f>
        <v>915</v>
      </c>
      <c r="AE9" s="38">
        <f>[7]施設資源化量内訳!BO9</f>
        <v>1</v>
      </c>
      <c r="AF9" s="38">
        <f>[7]施設資源化量内訳!CJ9</f>
        <v>0</v>
      </c>
      <c r="AG9" s="38">
        <f>[7]施設資源化量内訳!DE9</f>
        <v>0</v>
      </c>
      <c r="AH9" s="38">
        <f>[7]施設資源化量内訳!DZ9</f>
        <v>12</v>
      </c>
      <c r="AI9" s="38">
        <f>[7]施設資源化量内訳!EU9</f>
        <v>504</v>
      </c>
      <c r="AJ9" s="38">
        <f t="shared" si="6"/>
        <v>6111</v>
      </c>
      <c r="AK9" s="40">
        <f t="shared" si="7"/>
        <v>18.454431569057313</v>
      </c>
      <c r="AL9" s="40">
        <f>IF((AA9+J9)&lt;&gt;0,([7]資源化量内訳!D9-[7]資源化量内訳!R9-[7]資源化量内訳!T9-[7]資源化量内訳!V9-[7]資源化量内訳!U9)/(AA9+J9)*100,"-")</f>
        <v>18.454431569057313</v>
      </c>
      <c r="AM9" s="38">
        <f>[7]ごみ処理量内訳!AA9</f>
        <v>1395</v>
      </c>
      <c r="AN9" s="38">
        <f>[7]ごみ処理量内訳!AB9</f>
        <v>435</v>
      </c>
      <c r="AO9" s="38">
        <f>[7]ごみ処理量内訳!AC9</f>
        <v>42</v>
      </c>
      <c r="AP9" s="38">
        <f t="shared" si="8"/>
        <v>1872</v>
      </c>
      <c r="AQ9" s="41" t="s">
        <v>48</v>
      </c>
      <c r="AR9" s="42"/>
    </row>
    <row r="10" spans="1:44" s="4" customFormat="1" ht="13.5" customHeight="1" x14ac:dyDescent="0.2">
      <c r="A10" s="36" t="s">
        <v>44</v>
      </c>
      <c r="B10" s="37" t="s">
        <v>51</v>
      </c>
      <c r="C10" s="36" t="s">
        <v>52</v>
      </c>
      <c r="D10" s="38">
        <f t="shared" si="0"/>
        <v>84463</v>
      </c>
      <c r="E10" s="38">
        <v>84463</v>
      </c>
      <c r="F10" s="38">
        <v>0</v>
      </c>
      <c r="G10" s="38">
        <v>846</v>
      </c>
      <c r="H10" s="38">
        <f>SUM([7]ごみ搬入量内訳!E10,+[7]ごみ搬入量内訳!AD10)</f>
        <v>24569</v>
      </c>
      <c r="I10" s="38">
        <f>[7]ごみ搬入量内訳!BC10</f>
        <v>4055</v>
      </c>
      <c r="J10" s="38">
        <f>[7]資源化量内訳!BO10</f>
        <v>721</v>
      </c>
      <c r="K10" s="38">
        <f t="shared" si="1"/>
        <v>29345</v>
      </c>
      <c r="L10" s="39">
        <f t="shared" si="2"/>
        <v>951.86365951922858</v>
      </c>
      <c r="M10" s="38">
        <f>IF(D10&lt;&gt;0,([7]ごみ搬入量内訳!BR10+'R2実績'!J10)/'R2実績'!D10/365*1000000,"-")</f>
        <v>697.2981117289097</v>
      </c>
      <c r="N10" s="38">
        <f>IF(D10&lt;&gt;0,[7]ごみ搬入量内訳!CM10/'R2実績'!D10/365*1000000,"-")</f>
        <v>254.56554779031879</v>
      </c>
      <c r="O10" s="38">
        <f>[7]ごみ搬入量内訳!DH10</f>
        <v>0</v>
      </c>
      <c r="P10" s="38">
        <f>[7]ごみ処理量内訳!E10</f>
        <v>20939</v>
      </c>
      <c r="Q10" s="38">
        <f>[7]ごみ処理量内訳!N10</f>
        <v>0</v>
      </c>
      <c r="R10" s="38">
        <f t="shared" si="3"/>
        <v>6804</v>
      </c>
      <c r="S10" s="38">
        <f>[7]ごみ処理量内訳!G10</f>
        <v>0</v>
      </c>
      <c r="T10" s="38">
        <f>[7]ごみ処理量内訳!L10</f>
        <v>6804</v>
      </c>
      <c r="U10" s="38">
        <f>[7]ごみ処理量内訳!H10</f>
        <v>0</v>
      </c>
      <c r="V10" s="38">
        <f>[7]ごみ処理量内訳!I10</f>
        <v>0</v>
      </c>
      <c r="W10" s="38">
        <f>[7]ごみ処理量内訳!J10</f>
        <v>0</v>
      </c>
      <c r="X10" s="38">
        <f>[7]ごみ処理量内訳!K10</f>
        <v>0</v>
      </c>
      <c r="Y10" s="38">
        <f>[7]ごみ処理量内訳!M10</f>
        <v>0</v>
      </c>
      <c r="Z10" s="38">
        <f>[7]資源化量内訳!Y10</f>
        <v>881</v>
      </c>
      <c r="AA10" s="38">
        <f t="shared" si="4"/>
        <v>28624</v>
      </c>
      <c r="AB10" s="40">
        <f t="shared" si="5"/>
        <v>100</v>
      </c>
      <c r="AC10" s="38">
        <f>[7]施設資源化量内訳!Y10</f>
        <v>0</v>
      </c>
      <c r="AD10" s="38">
        <f>[7]施設資源化量内訳!AT10</f>
        <v>0</v>
      </c>
      <c r="AE10" s="38">
        <f>[7]施設資源化量内訳!BO10</f>
        <v>0</v>
      </c>
      <c r="AF10" s="38">
        <f>[7]施設資源化量内訳!CJ10</f>
        <v>0</v>
      </c>
      <c r="AG10" s="38">
        <f>[7]施設資源化量内訳!DE10</f>
        <v>0</v>
      </c>
      <c r="AH10" s="38">
        <f>[7]施設資源化量内訳!DZ10</f>
        <v>0</v>
      </c>
      <c r="AI10" s="38">
        <f>[7]施設資源化量内訳!EU10</f>
        <v>3119</v>
      </c>
      <c r="AJ10" s="38">
        <f t="shared" si="6"/>
        <v>3119</v>
      </c>
      <c r="AK10" s="40">
        <f t="shared" si="7"/>
        <v>16.08791957744079</v>
      </c>
      <c r="AL10" s="40">
        <f>IF((AA10+J10)&lt;&gt;0,([7]資源化量内訳!D10-[7]資源化量内訳!R10-[7]資源化量内訳!T10-[7]資源化量内訳!V10-[7]資源化量内訳!U10)/(AA10+J10)*100,"-")</f>
        <v>16.08791957744079</v>
      </c>
      <c r="AM10" s="38">
        <f>[7]ごみ処理量内訳!AA10</f>
        <v>0</v>
      </c>
      <c r="AN10" s="38">
        <f>[7]ごみ処理量内訳!AB10</f>
        <v>1985</v>
      </c>
      <c r="AO10" s="38">
        <f>[7]ごみ処理量内訳!AC10</f>
        <v>2800</v>
      </c>
      <c r="AP10" s="38">
        <f t="shared" si="8"/>
        <v>4785</v>
      </c>
      <c r="AQ10" s="41" t="s">
        <v>48</v>
      </c>
      <c r="AR10" s="42"/>
    </row>
    <row r="11" spans="1:44" s="4" customFormat="1" ht="13.5" customHeight="1" x14ac:dyDescent="0.2">
      <c r="A11" s="36" t="s">
        <v>44</v>
      </c>
      <c r="B11" s="37" t="s">
        <v>53</v>
      </c>
      <c r="C11" s="36" t="s">
        <v>54</v>
      </c>
      <c r="D11" s="38">
        <f t="shared" si="0"/>
        <v>106810</v>
      </c>
      <c r="E11" s="38">
        <v>106810</v>
      </c>
      <c r="F11" s="38">
        <v>0</v>
      </c>
      <c r="G11" s="38">
        <v>2149</v>
      </c>
      <c r="H11" s="38">
        <f>SUM([7]ごみ搬入量内訳!E11,+[7]ごみ搬入量内訳!AD11)</f>
        <v>28839</v>
      </c>
      <c r="I11" s="38">
        <f>[7]ごみ搬入量内訳!BC11</f>
        <v>8933</v>
      </c>
      <c r="J11" s="38">
        <f>[7]資源化量内訳!BO11</f>
        <v>1184</v>
      </c>
      <c r="K11" s="38">
        <f t="shared" si="1"/>
        <v>38956</v>
      </c>
      <c r="L11" s="39">
        <f t="shared" si="2"/>
        <v>999.23946375140588</v>
      </c>
      <c r="M11" s="38">
        <f>IF(D11&lt;&gt;0,([7]ごみ搬入量内訳!BR11+'R2実績'!J11)/'R2実績'!D11/365*1000000,"-")</f>
        <v>635.74674271174138</v>
      </c>
      <c r="N11" s="38">
        <f>IF(D11&lt;&gt;0,[7]ごみ搬入量内訳!CM11/'R2実績'!D11/365*1000000,"-")</f>
        <v>363.49272103966462</v>
      </c>
      <c r="O11" s="38">
        <f>[7]ごみ搬入量内訳!DH11</f>
        <v>0</v>
      </c>
      <c r="P11" s="38">
        <f>[7]ごみ処理量内訳!E11</f>
        <v>38348</v>
      </c>
      <c r="Q11" s="38">
        <f>[7]ごみ処理量内訳!N11</f>
        <v>0</v>
      </c>
      <c r="R11" s="38">
        <f t="shared" si="3"/>
        <v>1087</v>
      </c>
      <c r="S11" s="38">
        <f>[7]ごみ処理量内訳!G11</f>
        <v>0</v>
      </c>
      <c r="T11" s="38">
        <f>[7]ごみ処理量内訳!L11</f>
        <v>995</v>
      </c>
      <c r="U11" s="38">
        <f>[7]ごみ処理量内訳!H11</f>
        <v>90</v>
      </c>
      <c r="V11" s="38">
        <f>[7]ごみ処理量内訳!I11</f>
        <v>0</v>
      </c>
      <c r="W11" s="38">
        <f>[7]ごみ処理量内訳!J11</f>
        <v>0</v>
      </c>
      <c r="X11" s="38">
        <f>[7]ごみ処理量内訳!K11</f>
        <v>2</v>
      </c>
      <c r="Y11" s="38">
        <f>[7]ごみ処理量内訳!M11</f>
        <v>0</v>
      </c>
      <c r="Z11" s="38">
        <f>[7]資源化量内訳!Y11</f>
        <v>1172</v>
      </c>
      <c r="AA11" s="38">
        <f t="shared" si="4"/>
        <v>40607</v>
      </c>
      <c r="AB11" s="40">
        <f t="shared" si="5"/>
        <v>100</v>
      </c>
      <c r="AC11" s="38">
        <f>[7]施設資源化量内訳!Y11</f>
        <v>2641</v>
      </c>
      <c r="AD11" s="38">
        <f>[7]施設資源化量内訳!AT11</f>
        <v>0</v>
      </c>
      <c r="AE11" s="38">
        <f>[7]施設資源化量内訳!BO11</f>
        <v>35</v>
      </c>
      <c r="AF11" s="38">
        <f>[7]施設資源化量内訳!CJ11</f>
        <v>0</v>
      </c>
      <c r="AG11" s="38">
        <f>[7]施設資源化量内訳!DE11</f>
        <v>0</v>
      </c>
      <c r="AH11" s="38">
        <f>[7]施設資源化量内訳!DZ11</f>
        <v>2</v>
      </c>
      <c r="AI11" s="38">
        <f>[7]施設資源化量内訳!EU11</f>
        <v>995</v>
      </c>
      <c r="AJ11" s="38">
        <f t="shared" si="6"/>
        <v>3673</v>
      </c>
      <c r="AK11" s="40">
        <f t="shared" si="7"/>
        <v>14.426551171304828</v>
      </c>
      <c r="AL11" s="40">
        <f>IF((AA11+J11)&lt;&gt;0,([7]資源化量内訳!D11-[7]資源化量内訳!R11-[7]資源化量内訳!T11-[7]資源化量内訳!V11-[7]資源化量内訳!U11)/(AA11+J11)*100,"-")</f>
        <v>14.426551171304828</v>
      </c>
      <c r="AM11" s="38">
        <f>[7]ごみ処理量内訳!AA11</f>
        <v>0</v>
      </c>
      <c r="AN11" s="38">
        <f>[7]ごみ処理量内訳!AB11</f>
        <v>2663</v>
      </c>
      <c r="AO11" s="38">
        <f>[7]ごみ処理量内訳!AC11</f>
        <v>0</v>
      </c>
      <c r="AP11" s="38">
        <f t="shared" si="8"/>
        <v>2663</v>
      </c>
      <c r="AQ11" s="41" t="s">
        <v>48</v>
      </c>
      <c r="AR11" s="42"/>
    </row>
    <row r="12" spans="1:44" s="4" customFormat="1" ht="13.5" customHeight="1" x14ac:dyDescent="0.2">
      <c r="A12" s="36" t="s">
        <v>44</v>
      </c>
      <c r="B12" s="37" t="s">
        <v>55</v>
      </c>
      <c r="C12" s="36" t="s">
        <v>56</v>
      </c>
      <c r="D12" s="38">
        <f t="shared" si="0"/>
        <v>85283</v>
      </c>
      <c r="E12" s="38">
        <v>85283</v>
      </c>
      <c r="F12" s="38">
        <v>0</v>
      </c>
      <c r="G12" s="38">
        <v>2362</v>
      </c>
      <c r="H12" s="38">
        <f>SUM([7]ごみ搬入量内訳!E12,+[7]ごみ搬入量内訳!AD12)</f>
        <v>23305</v>
      </c>
      <c r="I12" s="38">
        <f>[7]ごみ搬入量内訳!BC12</f>
        <v>5214</v>
      </c>
      <c r="J12" s="38">
        <f>[7]資源化量内訳!BO12</f>
        <v>880</v>
      </c>
      <c r="K12" s="38">
        <f t="shared" si="1"/>
        <v>29399</v>
      </c>
      <c r="L12" s="39">
        <f t="shared" si="2"/>
        <v>944.44620240202687</v>
      </c>
      <c r="M12" s="38">
        <f>IF(D12&lt;&gt;0,([7]ごみ搬入量内訳!BR12+'R2実績'!J12)/'R2実績'!D12/365*1000000,"-")</f>
        <v>654.13155458723315</v>
      </c>
      <c r="N12" s="38">
        <f>IF(D12&lt;&gt;0,[7]ごみ搬入量内訳!CM12/'R2実績'!D12/365*1000000,"-")</f>
        <v>290.3146478147936</v>
      </c>
      <c r="O12" s="38">
        <f>[7]ごみ搬入量内訳!DH12</f>
        <v>0</v>
      </c>
      <c r="P12" s="38">
        <f>[7]ごみ処理量内訳!E12</f>
        <v>23286</v>
      </c>
      <c r="Q12" s="38">
        <f>[7]ごみ処理量内訳!N12</f>
        <v>0</v>
      </c>
      <c r="R12" s="38">
        <f t="shared" si="3"/>
        <v>5218</v>
      </c>
      <c r="S12" s="38">
        <f>[7]ごみ処理量内訳!G12</f>
        <v>4476</v>
      </c>
      <c r="T12" s="38">
        <f>[7]ごみ処理量内訳!L12</f>
        <v>742</v>
      </c>
      <c r="U12" s="38">
        <f>[7]ごみ処理量内訳!H12</f>
        <v>0</v>
      </c>
      <c r="V12" s="38">
        <f>[7]ごみ処理量内訳!I12</f>
        <v>0</v>
      </c>
      <c r="W12" s="38">
        <f>[7]ごみ処理量内訳!J12</f>
        <v>0</v>
      </c>
      <c r="X12" s="38">
        <f>[7]ごみ処理量内訳!K12</f>
        <v>0</v>
      </c>
      <c r="Y12" s="38">
        <f>[7]ごみ処理量内訳!M12</f>
        <v>0</v>
      </c>
      <c r="Z12" s="38">
        <f>[7]資源化量内訳!Y12</f>
        <v>0</v>
      </c>
      <c r="AA12" s="38">
        <f t="shared" si="4"/>
        <v>28504</v>
      </c>
      <c r="AB12" s="40">
        <f t="shared" si="5"/>
        <v>100</v>
      </c>
      <c r="AC12" s="38">
        <f>[7]施設資源化量内訳!Y12</f>
        <v>1899</v>
      </c>
      <c r="AD12" s="38">
        <f>[7]施設資源化量内訳!AT12</f>
        <v>667</v>
      </c>
      <c r="AE12" s="38">
        <f>[7]施設資源化量内訳!BO12</f>
        <v>0</v>
      </c>
      <c r="AF12" s="38">
        <f>[7]施設資源化量内訳!CJ12</f>
        <v>0</v>
      </c>
      <c r="AG12" s="38">
        <f>[7]施設資源化量内訳!DE12</f>
        <v>0</v>
      </c>
      <c r="AH12" s="38">
        <f>[7]施設資源化量内訳!DZ12</f>
        <v>0</v>
      </c>
      <c r="AI12" s="38">
        <f>[7]施設資源化量内訳!EU12</f>
        <v>131</v>
      </c>
      <c r="AJ12" s="38">
        <f t="shared" si="6"/>
        <v>2697</v>
      </c>
      <c r="AK12" s="40">
        <f t="shared" si="7"/>
        <v>12.173291587258372</v>
      </c>
      <c r="AL12" s="40">
        <f>IF((AA12+J12)&lt;&gt;0,([7]資源化量内訳!D12-[7]資源化量内訳!R12-[7]資源化量内訳!T12-[7]資源化量内訳!V12-[7]資源化量内訳!U12)/(AA12+J12)*100,"-")</f>
        <v>9.4303022052817855</v>
      </c>
      <c r="AM12" s="38">
        <f>[7]ごみ処理量内訳!AA12</f>
        <v>0</v>
      </c>
      <c r="AN12" s="38">
        <f>[7]ごみ処理量内訳!AB12</f>
        <v>918</v>
      </c>
      <c r="AO12" s="38">
        <f>[7]ごみ処理量内訳!AC12</f>
        <v>0</v>
      </c>
      <c r="AP12" s="38">
        <f t="shared" si="8"/>
        <v>918</v>
      </c>
      <c r="AQ12" s="41" t="s">
        <v>48</v>
      </c>
      <c r="AR12" s="42"/>
    </row>
    <row r="13" spans="1:44" s="4" customFormat="1" ht="13.5" customHeight="1" x14ac:dyDescent="0.2">
      <c r="A13" s="36" t="s">
        <v>44</v>
      </c>
      <c r="B13" s="37" t="s">
        <v>57</v>
      </c>
      <c r="C13" s="36" t="s">
        <v>58</v>
      </c>
      <c r="D13" s="38">
        <f t="shared" si="0"/>
        <v>76658</v>
      </c>
      <c r="E13" s="38">
        <v>76658</v>
      </c>
      <c r="F13" s="38">
        <v>0</v>
      </c>
      <c r="G13" s="38">
        <v>1307</v>
      </c>
      <c r="H13" s="38">
        <f>SUM([7]ごみ搬入量内訳!E13,+[7]ごみ搬入量内訳!AD13)</f>
        <v>20097</v>
      </c>
      <c r="I13" s="38">
        <f>[7]ごみ搬入量内訳!BC13</f>
        <v>4613</v>
      </c>
      <c r="J13" s="38">
        <f>[7]資源化量内訳!BO13</f>
        <v>2238</v>
      </c>
      <c r="K13" s="38">
        <f t="shared" si="1"/>
        <v>26948</v>
      </c>
      <c r="L13" s="39">
        <f t="shared" si="2"/>
        <v>963.1106601568182</v>
      </c>
      <c r="M13" s="38">
        <f>IF(D13&lt;&gt;0,([7]ごみ搬入量内訳!BR13+'R2実績'!J13)/'R2実績'!D13/365*1000000,"-")</f>
        <v>735.41368762234106</v>
      </c>
      <c r="N13" s="38">
        <f>IF(D13&lt;&gt;0,[7]ごみ搬入量内訳!CM13/'R2実績'!D13/365*1000000,"-")</f>
        <v>227.69697253447711</v>
      </c>
      <c r="O13" s="38">
        <f>[7]ごみ搬入量内訳!DH13</f>
        <v>0</v>
      </c>
      <c r="P13" s="38">
        <f>[7]ごみ処理量内訳!E13</f>
        <v>20015</v>
      </c>
      <c r="Q13" s="38">
        <f>[7]ごみ処理量内訳!N13</f>
        <v>0</v>
      </c>
      <c r="R13" s="38">
        <f t="shared" si="3"/>
        <v>4397</v>
      </c>
      <c r="S13" s="38">
        <f>[7]ごみ処理量内訳!G13</f>
        <v>3663</v>
      </c>
      <c r="T13" s="38">
        <f>[7]ごみ処理量内訳!L13</f>
        <v>734</v>
      </c>
      <c r="U13" s="38">
        <f>[7]ごみ処理量内訳!H13</f>
        <v>0</v>
      </c>
      <c r="V13" s="38">
        <f>[7]ごみ処理量内訳!I13</f>
        <v>0</v>
      </c>
      <c r="W13" s="38">
        <f>[7]ごみ処理量内訳!J13</f>
        <v>0</v>
      </c>
      <c r="X13" s="38">
        <f>[7]ごみ処理量内訳!K13</f>
        <v>0</v>
      </c>
      <c r="Y13" s="38">
        <f>[7]ごみ処理量内訳!M13</f>
        <v>0</v>
      </c>
      <c r="Z13" s="38">
        <f>[7]資源化量内訳!Y13</f>
        <v>298</v>
      </c>
      <c r="AA13" s="38">
        <f t="shared" si="4"/>
        <v>24710</v>
      </c>
      <c r="AB13" s="40">
        <f t="shared" si="5"/>
        <v>100</v>
      </c>
      <c r="AC13" s="38">
        <f>[7]施設資源化量内訳!Y13</f>
        <v>323</v>
      </c>
      <c r="AD13" s="38">
        <f>[7]施設資源化量内訳!AT13</f>
        <v>632</v>
      </c>
      <c r="AE13" s="38">
        <f>[7]施設資源化量内訳!BO13</f>
        <v>0</v>
      </c>
      <c r="AF13" s="38">
        <f>[7]施設資源化量内訳!CJ13</f>
        <v>0</v>
      </c>
      <c r="AG13" s="38">
        <f>[7]施設資源化量内訳!DE13</f>
        <v>0</v>
      </c>
      <c r="AH13" s="38">
        <f>[7]施設資源化量内訳!DZ13</f>
        <v>0</v>
      </c>
      <c r="AI13" s="38">
        <f>[7]施設資源化量内訳!EU13</f>
        <v>734</v>
      </c>
      <c r="AJ13" s="38">
        <f t="shared" si="6"/>
        <v>1689</v>
      </c>
      <c r="AK13" s="40">
        <f t="shared" si="7"/>
        <v>15.678343476324773</v>
      </c>
      <c r="AL13" s="40">
        <f>IF((AA13+J13)&lt;&gt;0,([7]資源化量内訳!D13-[7]資源化量内訳!R13-[7]資源化量内訳!T13-[7]資源化量内訳!V13-[7]資源化量内訳!U13)/(AA13+J13)*100,"-")</f>
        <v>15.678343476324773</v>
      </c>
      <c r="AM13" s="38">
        <f>[7]ごみ処理量内訳!AA13</f>
        <v>0</v>
      </c>
      <c r="AN13" s="38">
        <f>[7]ごみ処理量内訳!AB13</f>
        <v>2444</v>
      </c>
      <c r="AO13" s="38">
        <f>[7]ごみ処理量内訳!AC13</f>
        <v>0</v>
      </c>
      <c r="AP13" s="38">
        <f t="shared" si="8"/>
        <v>2444</v>
      </c>
      <c r="AQ13" s="41" t="s">
        <v>48</v>
      </c>
      <c r="AR13" s="42"/>
    </row>
    <row r="14" spans="1:44" s="4" customFormat="1" ht="13.5" customHeight="1" x14ac:dyDescent="0.2">
      <c r="A14" s="36" t="s">
        <v>44</v>
      </c>
      <c r="B14" s="37" t="s">
        <v>59</v>
      </c>
      <c r="C14" s="36" t="s">
        <v>60</v>
      </c>
      <c r="D14" s="38">
        <f t="shared" si="0"/>
        <v>19267</v>
      </c>
      <c r="E14" s="38">
        <v>19267</v>
      </c>
      <c r="F14" s="38">
        <v>0</v>
      </c>
      <c r="G14" s="38">
        <v>533</v>
      </c>
      <c r="H14" s="38">
        <f>SUM([7]ごみ搬入量内訳!E14,+[7]ごみ搬入量内訳!AD14)</f>
        <v>5341</v>
      </c>
      <c r="I14" s="38">
        <f>[7]ごみ搬入量内訳!BC14</f>
        <v>930</v>
      </c>
      <c r="J14" s="38">
        <f>[7]資源化量内訳!BO14</f>
        <v>187</v>
      </c>
      <c r="K14" s="38">
        <f t="shared" si="1"/>
        <v>6458</v>
      </c>
      <c r="L14" s="39">
        <f t="shared" si="2"/>
        <v>918.31373254432492</v>
      </c>
      <c r="M14" s="38">
        <f>IF(D14&lt;&gt;0,([7]ごみ搬入量内訳!BR14+'R2実績'!J14)/'R2実績'!D14/365*1000000,"-")</f>
        <v>673.02243668818357</v>
      </c>
      <c r="N14" s="38">
        <f>IF(D14&lt;&gt;0,[7]ごみ搬入量内訳!CM14/'R2実績'!D14/365*1000000,"-")</f>
        <v>245.29129585614132</v>
      </c>
      <c r="O14" s="38">
        <f>[7]ごみ搬入量内訳!DH14</f>
        <v>0</v>
      </c>
      <c r="P14" s="38">
        <f>[7]ごみ処理量内訳!E14</f>
        <v>5224</v>
      </c>
      <c r="Q14" s="38">
        <f>[7]ごみ処理量内訳!N14</f>
        <v>0</v>
      </c>
      <c r="R14" s="38">
        <f t="shared" si="3"/>
        <v>1045</v>
      </c>
      <c r="S14" s="38">
        <f>[7]ごみ処理量内訳!G14</f>
        <v>856</v>
      </c>
      <c r="T14" s="38">
        <f>[7]ごみ処理量内訳!L14</f>
        <v>189</v>
      </c>
      <c r="U14" s="38">
        <f>[7]ごみ処理量内訳!H14</f>
        <v>0</v>
      </c>
      <c r="V14" s="38">
        <f>[7]ごみ処理量内訳!I14</f>
        <v>0</v>
      </c>
      <c r="W14" s="38">
        <f>[7]ごみ処理量内訳!J14</f>
        <v>0</v>
      </c>
      <c r="X14" s="38">
        <f>[7]ごみ処理量内訳!K14</f>
        <v>0</v>
      </c>
      <c r="Y14" s="38">
        <f>[7]ごみ処理量内訳!M14</f>
        <v>0</v>
      </c>
      <c r="Z14" s="38">
        <f>[7]資源化量内訳!Y14</f>
        <v>0</v>
      </c>
      <c r="AA14" s="38">
        <f t="shared" si="4"/>
        <v>6269</v>
      </c>
      <c r="AB14" s="40">
        <f t="shared" si="5"/>
        <v>100</v>
      </c>
      <c r="AC14" s="38">
        <f>[7]施設資源化量内訳!Y14</f>
        <v>426</v>
      </c>
      <c r="AD14" s="38">
        <f>[7]施設資源化量内訳!AT14</f>
        <v>127</v>
      </c>
      <c r="AE14" s="38">
        <f>[7]施設資源化量内訳!BO14</f>
        <v>0</v>
      </c>
      <c r="AF14" s="38">
        <f>[7]施設資源化量内訳!CJ14</f>
        <v>0</v>
      </c>
      <c r="AG14" s="38">
        <f>[7]施設資源化量内訳!DE14</f>
        <v>0</v>
      </c>
      <c r="AH14" s="38">
        <f>[7]施設資源化量内訳!DZ14</f>
        <v>0</v>
      </c>
      <c r="AI14" s="38">
        <f>[7]施設資源化量内訳!EU14</f>
        <v>172</v>
      </c>
      <c r="AJ14" s="38">
        <f t="shared" si="6"/>
        <v>725</v>
      </c>
      <c r="AK14" s="40">
        <f t="shared" si="7"/>
        <v>14.12639405204461</v>
      </c>
      <c r="AL14" s="40">
        <f>IF((AA14+J14)&lt;&gt;0,([7]資源化量内訳!D14-[7]資源化量内訳!R14-[7]資源化量内訳!T14-[7]資源化量内訳!V14-[7]資源化量内訳!U14)/(AA14+J14)*100,"-")</f>
        <v>11.32280049566295</v>
      </c>
      <c r="AM14" s="38">
        <f>[7]ごみ処理量内訳!AA14</f>
        <v>0</v>
      </c>
      <c r="AN14" s="38">
        <f>[7]ごみ処理量内訳!AB14</f>
        <v>206</v>
      </c>
      <c r="AO14" s="38">
        <f>[7]ごみ処理量内訳!AC14</f>
        <v>0</v>
      </c>
      <c r="AP14" s="38">
        <f t="shared" si="8"/>
        <v>206</v>
      </c>
      <c r="AQ14" s="41" t="s">
        <v>48</v>
      </c>
      <c r="AR14" s="42"/>
    </row>
    <row r="15" spans="1:44" s="4" customFormat="1" ht="13.5" customHeight="1" x14ac:dyDescent="0.2">
      <c r="A15" s="36" t="s">
        <v>44</v>
      </c>
      <c r="B15" s="37" t="s">
        <v>61</v>
      </c>
      <c r="C15" s="36" t="s">
        <v>62</v>
      </c>
      <c r="D15" s="38">
        <f t="shared" si="0"/>
        <v>36817</v>
      </c>
      <c r="E15" s="38">
        <v>36817</v>
      </c>
      <c r="F15" s="38">
        <v>0</v>
      </c>
      <c r="G15" s="38">
        <v>1109</v>
      </c>
      <c r="H15" s="38">
        <f>SUM([7]ごみ搬入量内訳!E15,+[7]ごみ搬入量内訳!AD15)</f>
        <v>11240</v>
      </c>
      <c r="I15" s="38">
        <f>[7]ごみ搬入量内訳!BC15</f>
        <v>2647</v>
      </c>
      <c r="J15" s="38">
        <f>[7]資源化量内訳!BO15</f>
        <v>240</v>
      </c>
      <c r="K15" s="38">
        <f t="shared" si="1"/>
        <v>14127</v>
      </c>
      <c r="L15" s="39">
        <f t="shared" si="2"/>
        <v>1051.2564736138495</v>
      </c>
      <c r="M15" s="38">
        <f>IF(D15&lt;&gt;0,([7]ごみ搬入量内訳!BR15+'R2実績'!J15)/'R2実績'!D15/365*1000000,"-")</f>
        <v>716.31590677475151</v>
      </c>
      <c r="N15" s="38">
        <f>IF(D15&lt;&gt;0,[7]ごみ搬入量内訳!CM15/'R2実績'!D15/365*1000000,"-")</f>
        <v>334.94056683909793</v>
      </c>
      <c r="O15" s="38">
        <f>[7]ごみ搬入量内訳!DH15</f>
        <v>0</v>
      </c>
      <c r="P15" s="38">
        <f>[7]ごみ処理量内訳!E15</f>
        <v>10262</v>
      </c>
      <c r="Q15" s="38">
        <f>[7]ごみ処理量内訳!N15</f>
        <v>2126</v>
      </c>
      <c r="R15" s="38">
        <f t="shared" si="3"/>
        <v>463</v>
      </c>
      <c r="S15" s="38">
        <f>[7]ごみ処理量内訳!G15</f>
        <v>0</v>
      </c>
      <c r="T15" s="38">
        <f>[7]ごみ処理量内訳!L15</f>
        <v>463</v>
      </c>
      <c r="U15" s="38">
        <f>[7]ごみ処理量内訳!H15</f>
        <v>0</v>
      </c>
      <c r="V15" s="38">
        <f>[7]ごみ処理量内訳!I15</f>
        <v>0</v>
      </c>
      <c r="W15" s="38">
        <f>[7]ごみ処理量内訳!J15</f>
        <v>0</v>
      </c>
      <c r="X15" s="38">
        <f>[7]ごみ処理量内訳!K15</f>
        <v>0</v>
      </c>
      <c r="Y15" s="38">
        <f>[7]ごみ処理量内訳!M15</f>
        <v>0</v>
      </c>
      <c r="Z15" s="38">
        <f>[7]資源化量内訳!Y15</f>
        <v>1036</v>
      </c>
      <c r="AA15" s="38">
        <f t="shared" si="4"/>
        <v>13887</v>
      </c>
      <c r="AB15" s="40">
        <f t="shared" si="5"/>
        <v>84.690717937639519</v>
      </c>
      <c r="AC15" s="38">
        <f>[7]施設資源化量内訳!Y15</f>
        <v>627</v>
      </c>
      <c r="AD15" s="38">
        <f>[7]施設資源化量内訳!AT15</f>
        <v>0</v>
      </c>
      <c r="AE15" s="38">
        <f>[7]施設資源化量内訳!BO15</f>
        <v>0</v>
      </c>
      <c r="AF15" s="38">
        <f>[7]施設資源化量内訳!CJ15</f>
        <v>0</v>
      </c>
      <c r="AG15" s="38">
        <f>[7]施設資源化量内訳!DE15</f>
        <v>0</v>
      </c>
      <c r="AH15" s="38">
        <f>[7]施設資源化量内訳!DZ15</f>
        <v>0</v>
      </c>
      <c r="AI15" s="38">
        <f>[7]施設資源化量内訳!EU15</f>
        <v>456</v>
      </c>
      <c r="AJ15" s="38">
        <f t="shared" si="6"/>
        <v>1083</v>
      </c>
      <c r="AK15" s="40">
        <f t="shared" si="7"/>
        <v>16.69852056346004</v>
      </c>
      <c r="AL15" s="40">
        <f>IF((AA15+J15)&lt;&gt;0,([7]資源化量内訳!D15-[7]資源化量内訳!R15-[7]資源化量内訳!T15-[7]資源化量内訳!V15-[7]資源化量内訳!U15)/(AA15+J15)*100,"-")</f>
        <v>16.69852056346004</v>
      </c>
      <c r="AM15" s="38">
        <f>[7]ごみ処理量内訳!AA15</f>
        <v>2126</v>
      </c>
      <c r="AN15" s="38">
        <f>[7]ごみ処理量内訳!AB15</f>
        <v>954</v>
      </c>
      <c r="AO15" s="38">
        <f>[7]ごみ処理量内訳!AC15</f>
        <v>0</v>
      </c>
      <c r="AP15" s="38">
        <f t="shared" si="8"/>
        <v>3080</v>
      </c>
      <c r="AQ15" s="41" t="s">
        <v>48</v>
      </c>
      <c r="AR15" s="42"/>
    </row>
    <row r="16" spans="1:44" s="4" customFormat="1" ht="13.5" customHeight="1" x14ac:dyDescent="0.2">
      <c r="A16" s="36" t="s">
        <v>44</v>
      </c>
      <c r="B16" s="37" t="s">
        <v>63</v>
      </c>
      <c r="C16" s="36" t="s">
        <v>64</v>
      </c>
      <c r="D16" s="38">
        <f t="shared" si="0"/>
        <v>65684</v>
      </c>
      <c r="E16" s="38">
        <v>65684</v>
      </c>
      <c r="F16" s="38">
        <v>0</v>
      </c>
      <c r="G16" s="38">
        <v>1275</v>
      </c>
      <c r="H16" s="38">
        <f>SUM([7]ごみ搬入量内訳!E16,+[7]ごみ搬入量内訳!AD16)</f>
        <v>18677</v>
      </c>
      <c r="I16" s="38">
        <f>[7]ごみ搬入量内訳!BC16</f>
        <v>451</v>
      </c>
      <c r="J16" s="38">
        <f>[7]資源化量内訳!BO16</f>
        <v>0</v>
      </c>
      <c r="K16" s="38">
        <f t="shared" si="1"/>
        <v>19128</v>
      </c>
      <c r="L16" s="39">
        <f t="shared" si="2"/>
        <v>797.84238858861806</v>
      </c>
      <c r="M16" s="38">
        <f>IF(D16&lt;&gt;0,([7]ごみ搬入量内訳!BR16+'R2実績'!J16)/'R2実績'!D16/365*1000000,"-")</f>
        <v>585.03436545085526</v>
      </c>
      <c r="N16" s="38">
        <f>IF(D16&lt;&gt;0,[7]ごみ搬入量内訳!CM16/'R2実績'!D16/365*1000000,"-")</f>
        <v>212.80802313776297</v>
      </c>
      <c r="O16" s="38">
        <f>[7]ごみ搬入量内訳!DH16</f>
        <v>0</v>
      </c>
      <c r="P16" s="38">
        <f>[7]ごみ処理量内訳!E16</f>
        <v>15143</v>
      </c>
      <c r="Q16" s="38">
        <f>[7]ごみ処理量内訳!N16</f>
        <v>0</v>
      </c>
      <c r="R16" s="38">
        <f t="shared" si="3"/>
        <v>2939</v>
      </c>
      <c r="S16" s="38">
        <f>[7]ごみ処理量内訳!G16</f>
        <v>0</v>
      </c>
      <c r="T16" s="38">
        <f>[7]ごみ処理量内訳!L16</f>
        <v>2138</v>
      </c>
      <c r="U16" s="38">
        <f>[7]ごみ処理量内訳!H16</f>
        <v>0</v>
      </c>
      <c r="V16" s="38">
        <f>[7]ごみ処理量内訳!I16</f>
        <v>0</v>
      </c>
      <c r="W16" s="38">
        <f>[7]ごみ処理量内訳!J16</f>
        <v>0</v>
      </c>
      <c r="X16" s="38">
        <f>[7]ごみ処理量内訳!K16</f>
        <v>801</v>
      </c>
      <c r="Y16" s="38">
        <f>[7]ごみ処理量内訳!M16</f>
        <v>0</v>
      </c>
      <c r="Z16" s="38">
        <f>[7]資源化量内訳!Y16</f>
        <v>736</v>
      </c>
      <c r="AA16" s="38">
        <f t="shared" si="4"/>
        <v>18818</v>
      </c>
      <c r="AB16" s="40">
        <f t="shared" si="5"/>
        <v>100</v>
      </c>
      <c r="AC16" s="38">
        <f>[7]施設資源化量内訳!Y16</f>
        <v>0</v>
      </c>
      <c r="AD16" s="38">
        <f>[7]施設資源化量内訳!AT16</f>
        <v>0</v>
      </c>
      <c r="AE16" s="38">
        <f>[7]施設資源化量内訳!BO16</f>
        <v>0</v>
      </c>
      <c r="AF16" s="38">
        <f>[7]施設資源化量内訳!CJ16</f>
        <v>0</v>
      </c>
      <c r="AG16" s="38">
        <f>[7]施設資源化量内訳!DE16</f>
        <v>0</v>
      </c>
      <c r="AH16" s="38">
        <f>[7]施設資源化量内訳!DZ16</f>
        <v>801</v>
      </c>
      <c r="AI16" s="38">
        <f>[7]施設資源化量内訳!EU16</f>
        <v>2138</v>
      </c>
      <c r="AJ16" s="38">
        <f t="shared" si="6"/>
        <v>2939</v>
      </c>
      <c r="AK16" s="40">
        <f t="shared" si="7"/>
        <v>19.529174194919758</v>
      </c>
      <c r="AL16" s="40">
        <f>IF((AA16+J16)&lt;&gt;0,([7]資源化量内訳!D16-[7]資源化量内訳!R16-[7]資源化量内訳!T16-[7]資源化量内訳!V16-[7]資源化量内訳!U16)/(AA16+J16)*100,"-")</f>
        <v>15.272611329578064</v>
      </c>
      <c r="AM16" s="38">
        <f>[7]ごみ処理量内訳!AA16</f>
        <v>0</v>
      </c>
      <c r="AN16" s="38">
        <f>[7]ごみ処理量内訳!AB16</f>
        <v>757</v>
      </c>
      <c r="AO16" s="38">
        <f>[7]ごみ処理量内訳!AC16</f>
        <v>0</v>
      </c>
      <c r="AP16" s="38">
        <f t="shared" si="8"/>
        <v>757</v>
      </c>
      <c r="AQ16" s="41" t="s">
        <v>48</v>
      </c>
      <c r="AR16" s="42"/>
    </row>
    <row r="17" spans="1:44" s="4" customFormat="1" ht="13.5" customHeight="1" x14ac:dyDescent="0.2">
      <c r="A17" s="36" t="s">
        <v>44</v>
      </c>
      <c r="B17" s="37" t="s">
        <v>65</v>
      </c>
      <c r="C17" s="36" t="s">
        <v>66</v>
      </c>
      <c r="D17" s="38">
        <f t="shared" si="0"/>
        <v>47818</v>
      </c>
      <c r="E17" s="38">
        <v>47818</v>
      </c>
      <c r="F17" s="38">
        <v>0</v>
      </c>
      <c r="G17" s="38">
        <v>955</v>
      </c>
      <c r="H17" s="38">
        <f>SUM([7]ごみ搬入量内訳!E17,+[7]ごみ搬入量内訳!AD17)</f>
        <v>11872</v>
      </c>
      <c r="I17" s="38">
        <f>[7]ごみ搬入量内訳!BC17</f>
        <v>2171</v>
      </c>
      <c r="J17" s="38">
        <f>[7]資源化量内訳!BO17</f>
        <v>0</v>
      </c>
      <c r="K17" s="38">
        <f t="shared" si="1"/>
        <v>14043</v>
      </c>
      <c r="L17" s="39">
        <f t="shared" si="2"/>
        <v>804.59183995022215</v>
      </c>
      <c r="M17" s="38">
        <f>IF(D17&lt;&gt;0,([7]ごみ搬入量内訳!BR17+'R2実績'!J17)/'R2実績'!D17/365*1000000,"-")</f>
        <v>589.39231343501649</v>
      </c>
      <c r="N17" s="38">
        <f>IF(D17&lt;&gt;0,[7]ごみ搬入量内訳!CM17/'R2実績'!D17/365*1000000,"-")</f>
        <v>215.19952651520578</v>
      </c>
      <c r="O17" s="38">
        <f>[7]ごみ搬入量内訳!DH17</f>
        <v>0</v>
      </c>
      <c r="P17" s="38">
        <f>[7]ごみ処理量内訳!E17</f>
        <v>0</v>
      </c>
      <c r="Q17" s="38">
        <f>[7]ごみ処理量内訳!N17</f>
        <v>0</v>
      </c>
      <c r="R17" s="38">
        <f t="shared" si="3"/>
        <v>14070</v>
      </c>
      <c r="S17" s="38">
        <f>[7]ごみ処理量内訳!G17</f>
        <v>0</v>
      </c>
      <c r="T17" s="38">
        <f>[7]ごみ処理量内訳!L17</f>
        <v>1905</v>
      </c>
      <c r="U17" s="38">
        <f>[7]ごみ処理量内訳!H17</f>
        <v>0</v>
      </c>
      <c r="V17" s="38">
        <f>[7]ごみ処理量内訳!I17</f>
        <v>0</v>
      </c>
      <c r="W17" s="38">
        <f>[7]ごみ処理量内訳!J17</f>
        <v>0</v>
      </c>
      <c r="X17" s="38">
        <f>[7]ごみ処理量内訳!K17</f>
        <v>12165</v>
      </c>
      <c r="Y17" s="38">
        <f>[7]ごみ処理量内訳!M17</f>
        <v>0</v>
      </c>
      <c r="Z17" s="38">
        <f>[7]資源化量内訳!Y17</f>
        <v>0</v>
      </c>
      <c r="AA17" s="38">
        <f t="shared" si="4"/>
        <v>14070</v>
      </c>
      <c r="AB17" s="40">
        <f t="shared" si="5"/>
        <v>100</v>
      </c>
      <c r="AC17" s="38">
        <f>[7]施設資源化量内訳!Y17</f>
        <v>0</v>
      </c>
      <c r="AD17" s="38">
        <f>[7]施設資源化量内訳!AT17</f>
        <v>0</v>
      </c>
      <c r="AE17" s="38">
        <f>[7]施設資源化量内訳!BO17</f>
        <v>0</v>
      </c>
      <c r="AF17" s="38">
        <f>[7]施設資源化量内訳!CJ17</f>
        <v>0</v>
      </c>
      <c r="AG17" s="38">
        <f>[7]施設資源化量内訳!DE17</f>
        <v>0</v>
      </c>
      <c r="AH17" s="38">
        <f>[7]施設資源化量内訳!DZ17</f>
        <v>7312</v>
      </c>
      <c r="AI17" s="38">
        <f>[7]施設資源化量内訳!EU17</f>
        <v>883</v>
      </c>
      <c r="AJ17" s="38">
        <f t="shared" si="6"/>
        <v>8195</v>
      </c>
      <c r="AK17" s="40">
        <f t="shared" si="7"/>
        <v>58.244491826581381</v>
      </c>
      <c r="AL17" s="40">
        <f>IF((AA17+J17)&lt;&gt;0,([7]資源化量内訳!D17-[7]資源化量内訳!R17-[7]資源化量内訳!T17-[7]資源化量内訳!V17-[7]資源化量内訳!U17)/(AA17+J17)*100,"-")</f>
        <v>6.2757640369580665</v>
      </c>
      <c r="AM17" s="38">
        <f>[7]ごみ処理量内訳!AA17</f>
        <v>0</v>
      </c>
      <c r="AN17" s="38">
        <f>[7]ごみ処理量内訳!AB17</f>
        <v>0</v>
      </c>
      <c r="AO17" s="38">
        <f>[7]ごみ処理量内訳!AC17</f>
        <v>0</v>
      </c>
      <c r="AP17" s="38">
        <f t="shared" si="8"/>
        <v>0</v>
      </c>
      <c r="AQ17" s="41" t="s">
        <v>48</v>
      </c>
      <c r="AR17" s="42"/>
    </row>
    <row r="18" spans="1:44" s="4" customFormat="1" ht="13.5" customHeight="1" x14ac:dyDescent="0.2">
      <c r="A18" s="36" t="s">
        <v>44</v>
      </c>
      <c r="B18" s="37" t="s">
        <v>67</v>
      </c>
      <c r="C18" s="36" t="s">
        <v>68</v>
      </c>
      <c r="D18" s="38">
        <f t="shared" si="0"/>
        <v>56718</v>
      </c>
      <c r="E18" s="38">
        <v>56718</v>
      </c>
      <c r="F18" s="38">
        <v>0</v>
      </c>
      <c r="G18" s="38">
        <v>5289</v>
      </c>
      <c r="H18" s="38">
        <f>SUM([7]ごみ搬入量内訳!E18,+[7]ごみ搬入量内訳!AD18)</f>
        <v>14826</v>
      </c>
      <c r="I18" s="38">
        <f>[7]ごみ搬入量内訳!BC18</f>
        <v>222</v>
      </c>
      <c r="J18" s="38">
        <f>[7]資源化量内訳!BO18</f>
        <v>193</v>
      </c>
      <c r="K18" s="38">
        <f t="shared" si="1"/>
        <v>15241</v>
      </c>
      <c r="L18" s="39">
        <f t="shared" si="2"/>
        <v>736.20657257945709</v>
      </c>
      <c r="M18" s="38">
        <f>IF(D18&lt;&gt;0,([7]ごみ搬入量内訳!BR18+'R2実績'!J18)/'R2実績'!D18/365*1000000,"-")</f>
        <v>517.04974430093216</v>
      </c>
      <c r="N18" s="38">
        <f>IF(D18&lt;&gt;0,[7]ごみ搬入量内訳!CM18/'R2実績'!D18/365*1000000,"-")</f>
        <v>219.15682827852478</v>
      </c>
      <c r="O18" s="38">
        <f>[7]ごみ搬入量内訳!DH18</f>
        <v>0</v>
      </c>
      <c r="P18" s="38">
        <f>[7]ごみ処理量内訳!E18</f>
        <v>13787</v>
      </c>
      <c r="Q18" s="38">
        <f>[7]ごみ処理量内訳!N18</f>
        <v>302</v>
      </c>
      <c r="R18" s="38">
        <f t="shared" si="3"/>
        <v>888</v>
      </c>
      <c r="S18" s="38">
        <f>[7]ごみ処理量内訳!G18</f>
        <v>0</v>
      </c>
      <c r="T18" s="38">
        <f>[7]ごみ処理量内訳!L18</f>
        <v>888</v>
      </c>
      <c r="U18" s="38">
        <f>[7]ごみ処理量内訳!H18</f>
        <v>0</v>
      </c>
      <c r="V18" s="38">
        <f>[7]ごみ処理量内訳!I18</f>
        <v>0</v>
      </c>
      <c r="W18" s="38">
        <f>[7]ごみ処理量内訳!J18</f>
        <v>0</v>
      </c>
      <c r="X18" s="38">
        <f>[7]ごみ処理量内訳!K18</f>
        <v>0</v>
      </c>
      <c r="Y18" s="38">
        <f>[7]ごみ処理量内訳!M18</f>
        <v>0</v>
      </c>
      <c r="Z18" s="38">
        <f>[7]資源化量内訳!Y18</f>
        <v>0</v>
      </c>
      <c r="AA18" s="38">
        <f t="shared" si="4"/>
        <v>14977</v>
      </c>
      <c r="AB18" s="40">
        <f t="shared" si="5"/>
        <v>97.983574814715908</v>
      </c>
      <c r="AC18" s="38">
        <f>[7]施設資源化量内訳!Y18</f>
        <v>182</v>
      </c>
      <c r="AD18" s="38">
        <f>[7]施設資源化量内訳!AT18</f>
        <v>0</v>
      </c>
      <c r="AE18" s="38">
        <f>[7]施設資源化量内訳!BO18</f>
        <v>0</v>
      </c>
      <c r="AF18" s="38">
        <f>[7]施設資源化量内訳!CJ18</f>
        <v>0</v>
      </c>
      <c r="AG18" s="38">
        <f>[7]施設資源化量内訳!DE18</f>
        <v>0</v>
      </c>
      <c r="AH18" s="38">
        <f>[7]施設資源化量内訳!DZ18</f>
        <v>0</v>
      </c>
      <c r="AI18" s="38">
        <f>[7]施設資源化量内訳!EU18</f>
        <v>416</v>
      </c>
      <c r="AJ18" s="38">
        <f t="shared" si="6"/>
        <v>598</v>
      </c>
      <c r="AK18" s="40">
        <f t="shared" si="7"/>
        <v>5.2142386288727751</v>
      </c>
      <c r="AL18" s="40">
        <f>IF((AA18+J18)&lt;&gt;0,([7]資源化量内訳!D18-[7]資源化量内訳!R18-[7]資源化量内訳!T18-[7]資源化量内訳!V18-[7]資源化量内訳!U18)/(AA18+J18)*100,"-")</f>
        <v>4.0145023071852339</v>
      </c>
      <c r="AM18" s="38">
        <f>[7]ごみ処理量内訳!AA18</f>
        <v>302</v>
      </c>
      <c r="AN18" s="38">
        <f>[7]ごみ処理量内訳!AB18</f>
        <v>0</v>
      </c>
      <c r="AO18" s="38">
        <f>[7]ごみ処理量内訳!AC18</f>
        <v>0</v>
      </c>
      <c r="AP18" s="38">
        <f t="shared" si="8"/>
        <v>302</v>
      </c>
      <c r="AQ18" s="41" t="s">
        <v>48</v>
      </c>
      <c r="AR18" s="42"/>
    </row>
    <row r="19" spans="1:44" s="4" customFormat="1" ht="13.5" customHeight="1" x14ac:dyDescent="0.2">
      <c r="A19" s="36" t="s">
        <v>44</v>
      </c>
      <c r="B19" s="37" t="s">
        <v>69</v>
      </c>
      <c r="C19" s="36" t="s">
        <v>70</v>
      </c>
      <c r="D19" s="38">
        <f t="shared" si="0"/>
        <v>55374</v>
      </c>
      <c r="E19" s="38">
        <v>55374</v>
      </c>
      <c r="F19" s="38">
        <v>0</v>
      </c>
      <c r="G19" s="38">
        <v>1901</v>
      </c>
      <c r="H19" s="38">
        <f>SUM([7]ごみ搬入量内訳!E19,+[7]ごみ搬入量内訳!AD19)</f>
        <v>15850</v>
      </c>
      <c r="I19" s="38">
        <f>[7]ごみ搬入量内訳!BC19</f>
        <v>2872</v>
      </c>
      <c r="J19" s="38">
        <f>[7]資源化量内訳!BO19</f>
        <v>430</v>
      </c>
      <c r="K19" s="38">
        <f t="shared" si="1"/>
        <v>19152</v>
      </c>
      <c r="L19" s="39">
        <f t="shared" si="2"/>
        <v>947.57887955922138</v>
      </c>
      <c r="M19" s="38">
        <f>IF(D19&lt;&gt;0,([7]ごみ搬入量内訳!BR19+'R2実績'!J19)/'R2実績'!D19/365*1000000,"-")</f>
        <v>692.377759009594</v>
      </c>
      <c r="N19" s="38">
        <f>IF(D19&lt;&gt;0,[7]ごみ搬入量内訳!CM19/'R2実績'!D19/365*1000000,"-")</f>
        <v>255.20112054962746</v>
      </c>
      <c r="O19" s="38">
        <f>[7]ごみ搬入量内訳!DH19</f>
        <v>0</v>
      </c>
      <c r="P19" s="38">
        <f>[7]ごみ処理量内訳!E19</f>
        <v>16113</v>
      </c>
      <c r="Q19" s="38">
        <f>[7]ごみ処理量内訳!N19</f>
        <v>1276</v>
      </c>
      <c r="R19" s="38">
        <f t="shared" si="3"/>
        <v>0</v>
      </c>
      <c r="S19" s="38">
        <f>[7]ごみ処理量内訳!G19</f>
        <v>0</v>
      </c>
      <c r="T19" s="38">
        <f>[7]ごみ処理量内訳!L19</f>
        <v>0</v>
      </c>
      <c r="U19" s="38">
        <f>[7]ごみ処理量内訳!H19</f>
        <v>0</v>
      </c>
      <c r="V19" s="38">
        <f>[7]ごみ処理量内訳!I19</f>
        <v>0</v>
      </c>
      <c r="W19" s="38">
        <f>[7]ごみ処理量内訳!J19</f>
        <v>0</v>
      </c>
      <c r="X19" s="38">
        <f>[7]ごみ処理量内訳!K19</f>
        <v>0</v>
      </c>
      <c r="Y19" s="38">
        <f>[7]ごみ処理量内訳!M19</f>
        <v>0</v>
      </c>
      <c r="Z19" s="38">
        <f>[7]資源化量内訳!Y19</f>
        <v>1740</v>
      </c>
      <c r="AA19" s="38">
        <f t="shared" si="4"/>
        <v>19129</v>
      </c>
      <c r="AB19" s="40">
        <f t="shared" si="5"/>
        <v>93.329499712478437</v>
      </c>
      <c r="AC19" s="38">
        <f>[7]施設資源化量内訳!Y19</f>
        <v>0</v>
      </c>
      <c r="AD19" s="38">
        <f>[7]施設資源化量内訳!AT19</f>
        <v>0</v>
      </c>
      <c r="AE19" s="38">
        <f>[7]施設資源化量内訳!BO19</f>
        <v>0</v>
      </c>
      <c r="AF19" s="38">
        <f>[7]施設資源化量内訳!CJ19</f>
        <v>0</v>
      </c>
      <c r="AG19" s="38">
        <f>[7]施設資源化量内訳!DE19</f>
        <v>0</v>
      </c>
      <c r="AH19" s="38">
        <f>[7]施設資源化量内訳!DZ19</f>
        <v>0</v>
      </c>
      <c r="AI19" s="38">
        <f>[7]施設資源化量内訳!EU19</f>
        <v>0</v>
      </c>
      <c r="AJ19" s="38">
        <f t="shared" si="6"/>
        <v>0</v>
      </c>
      <c r="AK19" s="40">
        <f t="shared" si="7"/>
        <v>11.094636740119638</v>
      </c>
      <c r="AL19" s="40">
        <f>IF((AA19+J19)&lt;&gt;0,([7]資源化量内訳!D19-[7]資源化量内訳!R19-[7]資源化量内訳!T19-[7]資源化量内訳!V19-[7]資源化量内訳!U19)/(AA19+J19)*100,"-")</f>
        <v>11.094636740119638</v>
      </c>
      <c r="AM19" s="38">
        <f>[7]ごみ処理量内訳!AA19</f>
        <v>1276</v>
      </c>
      <c r="AN19" s="38">
        <f>[7]ごみ処理量内訳!AB19</f>
        <v>2022</v>
      </c>
      <c r="AO19" s="38">
        <f>[7]ごみ処理量内訳!AC19</f>
        <v>0</v>
      </c>
      <c r="AP19" s="38">
        <f t="shared" si="8"/>
        <v>3298</v>
      </c>
      <c r="AQ19" s="41" t="s">
        <v>48</v>
      </c>
      <c r="AR19" s="42"/>
    </row>
    <row r="20" spans="1:44" s="4" customFormat="1" ht="13.5" customHeight="1" x14ac:dyDescent="0.2">
      <c r="A20" s="36" t="s">
        <v>44</v>
      </c>
      <c r="B20" s="37" t="s">
        <v>71</v>
      </c>
      <c r="C20" s="36" t="s">
        <v>72</v>
      </c>
      <c r="D20" s="38">
        <f t="shared" si="0"/>
        <v>144619</v>
      </c>
      <c r="E20" s="38">
        <v>144619</v>
      </c>
      <c r="F20" s="38">
        <v>0</v>
      </c>
      <c r="G20" s="38">
        <v>3305</v>
      </c>
      <c r="H20" s="38">
        <f>SUM([7]ごみ搬入量内訳!E20,+[7]ごみ搬入量内訳!AD20)</f>
        <v>41104</v>
      </c>
      <c r="I20" s="38">
        <f>[7]ごみ搬入量内訳!BC20</f>
        <v>6360</v>
      </c>
      <c r="J20" s="38">
        <f>[7]資源化量内訳!BO20</f>
        <v>964</v>
      </c>
      <c r="K20" s="38">
        <f t="shared" si="1"/>
        <v>48428</v>
      </c>
      <c r="L20" s="39">
        <f t="shared" si="2"/>
        <v>917.44136008957685</v>
      </c>
      <c r="M20" s="38">
        <f>IF(D20&lt;&gt;0,([7]ごみ搬入量内訳!BR20+'R2実績'!J20)/'R2実績'!D20/365*1000000,"-")</f>
        <v>664.47624731853284</v>
      </c>
      <c r="N20" s="38">
        <f>IF(D20&lt;&gt;0,[7]ごみ搬入量内訳!CM20/'R2実績'!D20/365*1000000,"-")</f>
        <v>252.96511277104403</v>
      </c>
      <c r="O20" s="38">
        <f>[7]ごみ搬入量内訳!DH20</f>
        <v>0</v>
      </c>
      <c r="P20" s="38">
        <f>[7]ごみ処理量内訳!E20</f>
        <v>37137</v>
      </c>
      <c r="Q20" s="38">
        <f>[7]ごみ処理量内訳!N20</f>
        <v>147</v>
      </c>
      <c r="R20" s="38">
        <f t="shared" si="3"/>
        <v>8898</v>
      </c>
      <c r="S20" s="38">
        <f>[7]ごみ処理量内訳!G20</f>
        <v>4381</v>
      </c>
      <c r="T20" s="38">
        <f>[7]ごみ処理量内訳!L20</f>
        <v>1189</v>
      </c>
      <c r="U20" s="38">
        <f>[7]ごみ処理量内訳!H20</f>
        <v>0</v>
      </c>
      <c r="V20" s="38">
        <f>[7]ごみ処理量内訳!I20</f>
        <v>0</v>
      </c>
      <c r="W20" s="38">
        <f>[7]ごみ処理量内訳!J20</f>
        <v>0</v>
      </c>
      <c r="X20" s="38">
        <f>[7]ごみ処理量内訳!K20</f>
        <v>3328</v>
      </c>
      <c r="Y20" s="38">
        <f>[7]ごみ処理量内訳!M20</f>
        <v>0</v>
      </c>
      <c r="Z20" s="38">
        <f>[7]資源化量内訳!Y20</f>
        <v>1282</v>
      </c>
      <c r="AA20" s="38">
        <f t="shared" si="4"/>
        <v>47464</v>
      </c>
      <c r="AB20" s="40">
        <f t="shared" si="5"/>
        <v>99.690291589415139</v>
      </c>
      <c r="AC20" s="38">
        <f>[7]施設資源化量内訳!Y20</f>
        <v>5651</v>
      </c>
      <c r="AD20" s="38">
        <f>[7]施設資源化量内訳!AT20</f>
        <v>637</v>
      </c>
      <c r="AE20" s="38">
        <f>[7]施設資源化量内訳!BO20</f>
        <v>0</v>
      </c>
      <c r="AF20" s="38">
        <f>[7]施設資源化量内訳!CJ20</f>
        <v>0</v>
      </c>
      <c r="AG20" s="38">
        <f>[7]施設資源化量内訳!DE20</f>
        <v>0</v>
      </c>
      <c r="AH20" s="38">
        <f>[7]施設資源化量内訳!DZ20</f>
        <v>3328</v>
      </c>
      <c r="AI20" s="38">
        <f>[7]施設資源化量内訳!EU20</f>
        <v>1189</v>
      </c>
      <c r="AJ20" s="38">
        <f t="shared" si="6"/>
        <v>10805</v>
      </c>
      <c r="AK20" s="40">
        <f t="shared" si="7"/>
        <v>26.949285537292479</v>
      </c>
      <c r="AL20" s="40">
        <f>IF((AA20+J20)&lt;&gt;0,([7]資源化量内訳!D20-[7]資源化量内訳!R20-[7]資源化量内訳!T20-[7]資源化量内訳!V20-[7]資源化量内訳!U20)/(AA20+J20)*100,"-")</f>
        <v>24.764598992318493</v>
      </c>
      <c r="AM20" s="38">
        <f>[7]ごみ処理量内訳!AA20</f>
        <v>147</v>
      </c>
      <c r="AN20" s="38">
        <f>[7]ごみ処理量内訳!AB20</f>
        <v>305</v>
      </c>
      <c r="AO20" s="38">
        <f>[7]ごみ処理量内訳!AC20</f>
        <v>0</v>
      </c>
      <c r="AP20" s="38">
        <f t="shared" si="8"/>
        <v>452</v>
      </c>
      <c r="AQ20" s="41" t="s">
        <v>48</v>
      </c>
      <c r="AR20" s="42"/>
    </row>
    <row r="21" spans="1:44" s="4" customFormat="1" ht="13.5" customHeight="1" x14ac:dyDescent="0.2">
      <c r="A21" s="36" t="s">
        <v>44</v>
      </c>
      <c r="B21" s="37" t="s">
        <v>73</v>
      </c>
      <c r="C21" s="36" t="s">
        <v>74</v>
      </c>
      <c r="D21" s="38">
        <f t="shared" si="0"/>
        <v>100037</v>
      </c>
      <c r="E21" s="38">
        <v>100037</v>
      </c>
      <c r="F21" s="38">
        <v>0</v>
      </c>
      <c r="G21" s="38">
        <v>7890</v>
      </c>
      <c r="H21" s="38">
        <f>SUM([7]ごみ搬入量内訳!E21,+[7]ごみ搬入量内訳!AD21)</f>
        <v>26057</v>
      </c>
      <c r="I21" s="38">
        <f>[7]ごみ搬入量内訳!BC21</f>
        <v>252</v>
      </c>
      <c r="J21" s="38">
        <f>[7]資源化量内訳!BO21</f>
        <v>836</v>
      </c>
      <c r="K21" s="38">
        <f t="shared" si="1"/>
        <v>27145</v>
      </c>
      <c r="L21" s="39">
        <f t="shared" si="2"/>
        <v>743.42356341852133</v>
      </c>
      <c r="M21" s="38">
        <f>IF(D21&lt;&gt;0,([7]ごみ搬入量内訳!BR21+'R2実績'!J21)/'R2実績'!D21/365*1000000,"-")</f>
        <v>566.42056137859129</v>
      </c>
      <c r="N21" s="38">
        <f>IF(D21&lt;&gt;0,[7]ごみ搬入量内訳!CM21/'R2実績'!D21/365*1000000,"-")</f>
        <v>177.00300203993015</v>
      </c>
      <c r="O21" s="38">
        <f>[7]ごみ搬入量内訳!DH21</f>
        <v>0</v>
      </c>
      <c r="P21" s="38">
        <f>[7]ごみ処理量内訳!E21</f>
        <v>23489</v>
      </c>
      <c r="Q21" s="38">
        <f>[7]ごみ処理量内訳!N21</f>
        <v>336</v>
      </c>
      <c r="R21" s="38">
        <f t="shared" si="3"/>
        <v>1870</v>
      </c>
      <c r="S21" s="38">
        <f>[7]ごみ処理量内訳!G21</f>
        <v>0</v>
      </c>
      <c r="T21" s="38">
        <f>[7]ごみ処理量内訳!L21</f>
        <v>1834</v>
      </c>
      <c r="U21" s="38">
        <f>[7]ごみ処理量内訳!H21</f>
        <v>36</v>
      </c>
      <c r="V21" s="38">
        <f>[7]ごみ処理量内訳!I21</f>
        <v>0</v>
      </c>
      <c r="W21" s="38">
        <f>[7]ごみ処理量内訳!J21</f>
        <v>0</v>
      </c>
      <c r="X21" s="38">
        <f>[7]ごみ処理量内訳!K21</f>
        <v>0</v>
      </c>
      <c r="Y21" s="38">
        <f>[7]ごみ処理量内訳!M21</f>
        <v>0</v>
      </c>
      <c r="Z21" s="38">
        <f>[7]資源化量内訳!Y21</f>
        <v>376</v>
      </c>
      <c r="AA21" s="38">
        <f t="shared" si="4"/>
        <v>26071</v>
      </c>
      <c r="AB21" s="40">
        <f t="shared" si="5"/>
        <v>98.711211691151092</v>
      </c>
      <c r="AC21" s="38">
        <f>[7]施設資源化量内訳!Y21</f>
        <v>3279</v>
      </c>
      <c r="AD21" s="38">
        <f>[7]施設資源化量内訳!AT21</f>
        <v>0</v>
      </c>
      <c r="AE21" s="38">
        <f>[7]施設資源化量内訳!BO21</f>
        <v>36</v>
      </c>
      <c r="AF21" s="38">
        <f>[7]施設資源化量内訳!CJ21</f>
        <v>0</v>
      </c>
      <c r="AG21" s="38">
        <f>[7]施設資源化量内訳!DE21</f>
        <v>0</v>
      </c>
      <c r="AH21" s="38">
        <f>[7]施設資源化量内訳!DZ21</f>
        <v>0</v>
      </c>
      <c r="AI21" s="38">
        <f>[7]施設資源化量内訳!EU21</f>
        <v>1019</v>
      </c>
      <c r="AJ21" s="38">
        <f t="shared" si="6"/>
        <v>4334</v>
      </c>
      <c r="AK21" s="40">
        <f t="shared" si="7"/>
        <v>20.611736722785892</v>
      </c>
      <c r="AL21" s="40">
        <f>IF((AA21+J21)&lt;&gt;0,([7]資源化量内訳!D21-[7]資源化量内訳!R21-[7]資源化量内訳!T21-[7]資源化量内訳!V21-[7]資源化量内訳!U21)/(AA21+J21)*100,"-")</f>
        <v>8.4253168320511378</v>
      </c>
      <c r="AM21" s="38">
        <f>[7]ごみ処理量内訳!AA21</f>
        <v>336</v>
      </c>
      <c r="AN21" s="38">
        <f>[7]ごみ処理量内訳!AB21</f>
        <v>0</v>
      </c>
      <c r="AO21" s="38">
        <f>[7]ごみ処理量内訳!AC21</f>
        <v>0</v>
      </c>
      <c r="AP21" s="38">
        <f t="shared" si="8"/>
        <v>336</v>
      </c>
      <c r="AQ21" s="41" t="s">
        <v>48</v>
      </c>
      <c r="AR21" s="42"/>
    </row>
    <row r="22" spans="1:44" s="4" customFormat="1" ht="13.5" customHeight="1" x14ac:dyDescent="0.2">
      <c r="A22" s="36" t="s">
        <v>44</v>
      </c>
      <c r="B22" s="37" t="s">
        <v>75</v>
      </c>
      <c r="C22" s="36" t="s">
        <v>76</v>
      </c>
      <c r="D22" s="38">
        <f t="shared" si="0"/>
        <v>25291</v>
      </c>
      <c r="E22" s="38">
        <v>25291</v>
      </c>
      <c r="F22" s="38">
        <v>0</v>
      </c>
      <c r="G22" s="38">
        <v>654</v>
      </c>
      <c r="H22" s="38">
        <f>SUM([7]ごみ搬入量内訳!E22,+[7]ごみ搬入量内訳!AD22)</f>
        <v>5934</v>
      </c>
      <c r="I22" s="38">
        <f>[7]ごみ搬入量内訳!BC22</f>
        <v>506</v>
      </c>
      <c r="J22" s="38">
        <f>[7]資源化量内訳!BO22</f>
        <v>354</v>
      </c>
      <c r="K22" s="38">
        <f t="shared" si="1"/>
        <v>6794</v>
      </c>
      <c r="L22" s="39">
        <f t="shared" si="2"/>
        <v>735.98112491150948</v>
      </c>
      <c r="M22" s="38">
        <f>IF(D22&lt;&gt;0,([7]ごみ搬入量内訳!BR22+'R2実績'!J22)/'R2実績'!D22/365*1000000,"-")</f>
        <v>556.15647561019875</v>
      </c>
      <c r="N22" s="38">
        <f>IF(D22&lt;&gt;0,[7]ごみ搬入量内訳!CM22/'R2実績'!D22/365*1000000,"-")</f>
        <v>179.82464930131084</v>
      </c>
      <c r="O22" s="38">
        <f>[7]ごみ搬入量内訳!DH22</f>
        <v>0</v>
      </c>
      <c r="P22" s="38">
        <f>[7]ごみ処理量内訳!E22</f>
        <v>5448</v>
      </c>
      <c r="Q22" s="38">
        <f>[7]ごみ処理量内訳!N22</f>
        <v>0</v>
      </c>
      <c r="R22" s="38">
        <f t="shared" si="3"/>
        <v>633</v>
      </c>
      <c r="S22" s="38">
        <f>[7]ごみ処理量内訳!G22</f>
        <v>633</v>
      </c>
      <c r="T22" s="38">
        <f>[7]ごみ処理量内訳!L22</f>
        <v>0</v>
      </c>
      <c r="U22" s="38">
        <f>[7]ごみ処理量内訳!H22</f>
        <v>0</v>
      </c>
      <c r="V22" s="38">
        <f>[7]ごみ処理量内訳!I22</f>
        <v>0</v>
      </c>
      <c r="W22" s="38">
        <f>[7]ごみ処理量内訳!J22</f>
        <v>0</v>
      </c>
      <c r="X22" s="38">
        <f>[7]ごみ処理量内訳!K22</f>
        <v>0</v>
      </c>
      <c r="Y22" s="38">
        <f>[7]ごみ処理量内訳!M22</f>
        <v>0</v>
      </c>
      <c r="Z22" s="38">
        <f>[7]資源化量内訳!Y22</f>
        <v>357</v>
      </c>
      <c r="AA22" s="38">
        <f t="shared" si="4"/>
        <v>6438</v>
      </c>
      <c r="AB22" s="40">
        <f t="shared" si="5"/>
        <v>100</v>
      </c>
      <c r="AC22" s="38">
        <f>[7]施設資源化量内訳!Y22</f>
        <v>0</v>
      </c>
      <c r="AD22" s="38">
        <f>[7]施設資源化量内訳!AT22</f>
        <v>137</v>
      </c>
      <c r="AE22" s="38">
        <f>[7]施設資源化量内訳!BO22</f>
        <v>0</v>
      </c>
      <c r="AF22" s="38">
        <f>[7]施設資源化量内訳!CJ22</f>
        <v>0</v>
      </c>
      <c r="AG22" s="38">
        <f>[7]施設資源化量内訳!DE22</f>
        <v>0</v>
      </c>
      <c r="AH22" s="38">
        <f>[7]施設資源化量内訳!DZ22</f>
        <v>0</v>
      </c>
      <c r="AI22" s="38">
        <f>[7]施設資源化量内訳!EU22</f>
        <v>0</v>
      </c>
      <c r="AJ22" s="38">
        <f t="shared" si="6"/>
        <v>137</v>
      </c>
      <c r="AK22" s="40">
        <f t="shared" si="7"/>
        <v>12.48527679623086</v>
      </c>
      <c r="AL22" s="40">
        <f>IF((AA22+J22)&lt;&gt;0,([7]資源化量内訳!D22-[7]資源化量内訳!R22-[7]資源化量内訳!T22-[7]資源化量内訳!V22-[7]資源化量内訳!U22)/(AA22+J22)*100,"-")</f>
        <v>12.48527679623086</v>
      </c>
      <c r="AM22" s="38">
        <f>[7]ごみ処理量内訳!AA22</f>
        <v>0</v>
      </c>
      <c r="AN22" s="38">
        <f>[7]ごみ処理量内訳!AB22</f>
        <v>647</v>
      </c>
      <c r="AO22" s="38">
        <f>[7]ごみ処理量内訳!AC22</f>
        <v>95</v>
      </c>
      <c r="AP22" s="38">
        <f t="shared" si="8"/>
        <v>742</v>
      </c>
      <c r="AQ22" s="41" t="s">
        <v>48</v>
      </c>
      <c r="AR22" s="42"/>
    </row>
    <row r="23" spans="1:44" s="4" customFormat="1" ht="13.5" customHeight="1" x14ac:dyDescent="0.2">
      <c r="A23" s="36" t="s">
        <v>44</v>
      </c>
      <c r="B23" s="37" t="s">
        <v>77</v>
      </c>
      <c r="C23" s="36" t="s">
        <v>78</v>
      </c>
      <c r="D23" s="38">
        <f t="shared" si="0"/>
        <v>56411</v>
      </c>
      <c r="E23" s="38">
        <v>56411</v>
      </c>
      <c r="F23" s="38">
        <v>0</v>
      </c>
      <c r="G23" s="38">
        <v>2369</v>
      </c>
      <c r="H23" s="38">
        <f>SUM([7]ごみ搬入量内訳!E23,+[7]ごみ搬入量内訳!AD23)</f>
        <v>12412</v>
      </c>
      <c r="I23" s="38">
        <f>[7]ごみ搬入量内訳!BC23</f>
        <v>1768</v>
      </c>
      <c r="J23" s="38">
        <f>[7]資源化量内訳!BO23</f>
        <v>435</v>
      </c>
      <c r="K23" s="38">
        <f t="shared" si="1"/>
        <v>14615</v>
      </c>
      <c r="L23" s="39">
        <f t="shared" si="2"/>
        <v>709.81007056090061</v>
      </c>
      <c r="M23" s="38">
        <f>IF(D23&lt;&gt;0,([7]ごみ搬入量内訳!BR23+'R2実績'!J23)/'R2実績'!D23/365*1000000,"-")</f>
        <v>460.95158259962409</v>
      </c>
      <c r="N23" s="38">
        <f>IF(D23&lt;&gt;0,[7]ごみ搬入量内訳!CM23/'R2実績'!D23/365*1000000,"-")</f>
        <v>248.85848796127638</v>
      </c>
      <c r="O23" s="38">
        <f>[7]ごみ搬入量内訳!DH23</f>
        <v>0</v>
      </c>
      <c r="P23" s="38">
        <f>[7]ごみ処理量内訳!E23</f>
        <v>12504</v>
      </c>
      <c r="Q23" s="38">
        <f>[7]ごみ処理量内訳!N23</f>
        <v>0</v>
      </c>
      <c r="R23" s="38">
        <f t="shared" si="3"/>
        <v>993</v>
      </c>
      <c r="S23" s="38">
        <f>[7]ごみ処理量内訳!G23</f>
        <v>640</v>
      </c>
      <c r="T23" s="38">
        <f>[7]ごみ処理量内訳!L23</f>
        <v>353</v>
      </c>
      <c r="U23" s="38">
        <f>[7]ごみ処理量内訳!H23</f>
        <v>0</v>
      </c>
      <c r="V23" s="38">
        <f>[7]ごみ処理量内訳!I23</f>
        <v>0</v>
      </c>
      <c r="W23" s="38">
        <f>[7]ごみ処理量内訳!J23</f>
        <v>0</v>
      </c>
      <c r="X23" s="38">
        <f>[7]ごみ処理量内訳!K23</f>
        <v>0</v>
      </c>
      <c r="Y23" s="38">
        <f>[7]ごみ処理量内訳!M23</f>
        <v>0</v>
      </c>
      <c r="Z23" s="38">
        <f>[7]資源化量内訳!Y23</f>
        <v>683</v>
      </c>
      <c r="AA23" s="38">
        <f t="shared" si="4"/>
        <v>14180</v>
      </c>
      <c r="AB23" s="40">
        <f t="shared" si="5"/>
        <v>100</v>
      </c>
      <c r="AC23" s="38">
        <f>[7]施設資源化量内訳!Y23</f>
        <v>910</v>
      </c>
      <c r="AD23" s="38">
        <f>[7]施設資源化量内訳!AT23</f>
        <v>0</v>
      </c>
      <c r="AE23" s="38">
        <f>[7]施設資源化量内訳!BO23</f>
        <v>0</v>
      </c>
      <c r="AF23" s="38">
        <f>[7]施設資源化量内訳!CJ23</f>
        <v>0</v>
      </c>
      <c r="AG23" s="38">
        <f>[7]施設資源化量内訳!DE23</f>
        <v>0</v>
      </c>
      <c r="AH23" s="38">
        <f>[7]施設資源化量内訳!DZ23</f>
        <v>0</v>
      </c>
      <c r="AI23" s="38">
        <f>[7]施設資源化量内訳!EU23</f>
        <v>353</v>
      </c>
      <c r="AJ23" s="38">
        <f t="shared" si="6"/>
        <v>1263</v>
      </c>
      <c r="AK23" s="40">
        <f t="shared" si="7"/>
        <v>16.291481354772493</v>
      </c>
      <c r="AL23" s="40">
        <f>IF((AA23+J23)&lt;&gt;0,([7]資源化量内訳!D23-[7]資源化量内訳!R23-[7]資源化量内訳!T23-[7]資源化量内訳!V23-[7]資源化量内訳!U23)/(AA23+J23)*100,"-")</f>
        <v>16.291481354772493</v>
      </c>
      <c r="AM23" s="38">
        <f>[7]ごみ処理量内訳!AA23</f>
        <v>0</v>
      </c>
      <c r="AN23" s="38">
        <f>[7]ごみ処理量内訳!AB23</f>
        <v>412</v>
      </c>
      <c r="AO23" s="38">
        <f>[7]ごみ処理量内訳!AC23</f>
        <v>67</v>
      </c>
      <c r="AP23" s="38">
        <f t="shared" si="8"/>
        <v>479</v>
      </c>
      <c r="AQ23" s="41" t="s">
        <v>48</v>
      </c>
      <c r="AR23" s="42"/>
    </row>
    <row r="24" spans="1:44" s="4" customFormat="1" ht="13.5" customHeight="1" x14ac:dyDescent="0.2">
      <c r="A24" s="36" t="s">
        <v>44</v>
      </c>
      <c r="B24" s="37" t="s">
        <v>79</v>
      </c>
      <c r="C24" s="36" t="s">
        <v>80</v>
      </c>
      <c r="D24" s="38">
        <f t="shared" si="0"/>
        <v>22556</v>
      </c>
      <c r="E24" s="38">
        <v>22556</v>
      </c>
      <c r="F24" s="38">
        <v>0</v>
      </c>
      <c r="G24" s="38">
        <v>159</v>
      </c>
      <c r="H24" s="38">
        <f>SUM([7]ごみ搬入量内訳!E24,+[7]ごみ搬入量内訳!AD24)</f>
        <v>5355</v>
      </c>
      <c r="I24" s="38">
        <f>[7]ごみ搬入量内訳!BC24</f>
        <v>1386</v>
      </c>
      <c r="J24" s="38">
        <f>[7]資源化量内訳!BO24</f>
        <v>313</v>
      </c>
      <c r="K24" s="38">
        <f t="shared" si="1"/>
        <v>7054</v>
      </c>
      <c r="L24" s="39">
        <f t="shared" si="2"/>
        <v>856.80206584768018</v>
      </c>
      <c r="M24" s="38">
        <f>IF(D24&lt;&gt;0,([7]ごみ搬入量内訳!BR24+'R2実績'!J24)/'R2実績'!D24/365*1000000,"-")</f>
        <v>704.48709695442938</v>
      </c>
      <c r="N24" s="38">
        <f>IF(D24&lt;&gt;0,[7]ごみ搬入量内訳!CM24/'R2実績'!D24/365*1000000,"-")</f>
        <v>152.31496889325078</v>
      </c>
      <c r="O24" s="38">
        <f>[7]ごみ搬入量内訳!DH24</f>
        <v>0</v>
      </c>
      <c r="P24" s="38">
        <f>[7]ごみ処理量内訳!E24</f>
        <v>5451</v>
      </c>
      <c r="Q24" s="38">
        <f>[7]ごみ処理量内訳!N24</f>
        <v>130</v>
      </c>
      <c r="R24" s="38">
        <f t="shared" si="3"/>
        <v>1159</v>
      </c>
      <c r="S24" s="38">
        <f>[7]ごみ処理量内訳!G24</f>
        <v>0</v>
      </c>
      <c r="T24" s="38">
        <f>[7]ごみ処理量内訳!L24</f>
        <v>1159</v>
      </c>
      <c r="U24" s="38">
        <f>[7]ごみ処理量内訳!H24</f>
        <v>0</v>
      </c>
      <c r="V24" s="38">
        <f>[7]ごみ処理量内訳!I24</f>
        <v>0</v>
      </c>
      <c r="W24" s="38">
        <f>[7]ごみ処理量内訳!J24</f>
        <v>0</v>
      </c>
      <c r="X24" s="38">
        <f>[7]ごみ処理量内訳!K24</f>
        <v>0</v>
      </c>
      <c r="Y24" s="38">
        <f>[7]ごみ処理量内訳!M24</f>
        <v>0</v>
      </c>
      <c r="Z24" s="38">
        <f>[7]資源化量内訳!Y24</f>
        <v>0</v>
      </c>
      <c r="AA24" s="38">
        <f t="shared" si="4"/>
        <v>6740</v>
      </c>
      <c r="AB24" s="40">
        <f t="shared" si="5"/>
        <v>98.071216617210681</v>
      </c>
      <c r="AC24" s="38">
        <f>[7]施設資源化量内訳!Y24</f>
        <v>0</v>
      </c>
      <c r="AD24" s="38">
        <f>[7]施設資源化量内訳!AT24</f>
        <v>0</v>
      </c>
      <c r="AE24" s="38">
        <f>[7]施設資源化量内訳!BO24</f>
        <v>0</v>
      </c>
      <c r="AF24" s="38">
        <f>[7]施設資源化量内訳!CJ24</f>
        <v>0</v>
      </c>
      <c r="AG24" s="38">
        <f>[7]施設資源化量内訳!DE24</f>
        <v>0</v>
      </c>
      <c r="AH24" s="38">
        <f>[7]施設資源化量内訳!DZ24</f>
        <v>0</v>
      </c>
      <c r="AI24" s="38">
        <f>[7]施設資源化量内訳!EU24</f>
        <v>1130</v>
      </c>
      <c r="AJ24" s="38">
        <f t="shared" si="6"/>
        <v>1130</v>
      </c>
      <c r="AK24" s="40">
        <f t="shared" si="7"/>
        <v>20.459378987664824</v>
      </c>
      <c r="AL24" s="40">
        <f>IF((AA24+J24)&lt;&gt;0,([7]資源化量内訳!D24-[7]資源化量内訳!R24-[7]資源化量内訳!T24-[7]資源化量内訳!V24-[7]資源化量内訳!U24)/(AA24+J24)*100,"-")</f>
        <v>20.459378987664824</v>
      </c>
      <c r="AM24" s="38">
        <f>[7]ごみ処理量内訳!AA24</f>
        <v>130</v>
      </c>
      <c r="AN24" s="38">
        <f>[7]ごみ処理量内訳!AB24</f>
        <v>689</v>
      </c>
      <c r="AO24" s="38">
        <f>[7]ごみ処理量内訳!AC24</f>
        <v>0</v>
      </c>
      <c r="AP24" s="38">
        <f t="shared" si="8"/>
        <v>819</v>
      </c>
      <c r="AQ24" s="41" t="s">
        <v>48</v>
      </c>
      <c r="AR24" s="42"/>
    </row>
    <row r="25" spans="1:44" s="4" customFormat="1" ht="13.5" customHeight="1" x14ac:dyDescent="0.2">
      <c r="A25" s="36" t="s">
        <v>44</v>
      </c>
      <c r="B25" s="37" t="s">
        <v>81</v>
      </c>
      <c r="C25" s="36" t="s">
        <v>82</v>
      </c>
      <c r="D25" s="38">
        <f t="shared" si="0"/>
        <v>32940</v>
      </c>
      <c r="E25" s="38">
        <v>32940</v>
      </c>
      <c r="F25" s="38">
        <v>0</v>
      </c>
      <c r="G25" s="38">
        <v>692</v>
      </c>
      <c r="H25" s="38">
        <f>SUM([7]ごみ搬入量内訳!E25,+[7]ごみ搬入量内訳!AD25)</f>
        <v>9730</v>
      </c>
      <c r="I25" s="38">
        <f>[7]ごみ搬入量内訳!BC25</f>
        <v>231</v>
      </c>
      <c r="J25" s="38">
        <f>[7]資源化量内訳!BO25</f>
        <v>68</v>
      </c>
      <c r="K25" s="38">
        <f t="shared" si="1"/>
        <v>10029</v>
      </c>
      <c r="L25" s="39">
        <f t="shared" si="2"/>
        <v>834.14427227586896</v>
      </c>
      <c r="M25" s="38">
        <f>IF(D25&lt;&gt;0,([7]ごみ搬入量内訳!BR25+'R2実績'!J25)/'R2実績'!D25/365*1000000,"-")</f>
        <v>521.24660029443328</v>
      </c>
      <c r="N25" s="38">
        <f>IF(D25&lt;&gt;0,[7]ごみ搬入量内訳!CM25/'R2実績'!D25/365*1000000,"-")</f>
        <v>312.89767198143574</v>
      </c>
      <c r="O25" s="38">
        <f>[7]ごみ搬入量内訳!DH25</f>
        <v>1045</v>
      </c>
      <c r="P25" s="38">
        <f>[7]ごみ処理量内訳!E25</f>
        <v>8445</v>
      </c>
      <c r="Q25" s="38">
        <f>[7]ごみ処理量内訳!N25</f>
        <v>0</v>
      </c>
      <c r="R25" s="38">
        <f t="shared" si="3"/>
        <v>851</v>
      </c>
      <c r="S25" s="38">
        <f>[7]ごみ処理量内訳!G25</f>
        <v>272</v>
      </c>
      <c r="T25" s="38">
        <f>[7]ごみ処理量内訳!L25</f>
        <v>476</v>
      </c>
      <c r="U25" s="38">
        <f>[7]ごみ処理量内訳!H25</f>
        <v>0</v>
      </c>
      <c r="V25" s="38">
        <f>[7]ごみ処理量内訳!I25</f>
        <v>0</v>
      </c>
      <c r="W25" s="38">
        <f>[7]ごみ処理量内訳!J25</f>
        <v>0</v>
      </c>
      <c r="X25" s="38">
        <f>[7]ごみ処理量内訳!K25</f>
        <v>103</v>
      </c>
      <c r="Y25" s="38">
        <f>[7]ごみ処理量内訳!M25</f>
        <v>0</v>
      </c>
      <c r="Z25" s="38">
        <f>[7]資源化量内訳!Y25</f>
        <v>665</v>
      </c>
      <c r="AA25" s="38">
        <f t="shared" si="4"/>
        <v>9961</v>
      </c>
      <c r="AB25" s="40">
        <f t="shared" si="5"/>
        <v>100</v>
      </c>
      <c r="AC25" s="38">
        <f>[7]施設資源化量内訳!Y25</f>
        <v>0</v>
      </c>
      <c r="AD25" s="38">
        <f>[7]施設資源化量内訳!AT25</f>
        <v>272</v>
      </c>
      <c r="AE25" s="38">
        <f>[7]施設資源化量内訳!BO25</f>
        <v>0</v>
      </c>
      <c r="AF25" s="38">
        <f>[7]施設資源化量内訳!CJ25</f>
        <v>0</v>
      </c>
      <c r="AG25" s="38">
        <f>[7]施設資源化量内訳!DE25</f>
        <v>0</v>
      </c>
      <c r="AH25" s="38">
        <f>[7]施設資源化量内訳!DZ25</f>
        <v>103</v>
      </c>
      <c r="AI25" s="38">
        <f>[7]施設資源化量内訳!EU25</f>
        <v>476</v>
      </c>
      <c r="AJ25" s="38">
        <f t="shared" si="6"/>
        <v>851</v>
      </c>
      <c r="AK25" s="40">
        <f t="shared" si="7"/>
        <v>15.794196829195334</v>
      </c>
      <c r="AL25" s="40">
        <f>IF((AA25+J25)&lt;&gt;0,([7]資源化量内訳!D25-[7]資源化量内訳!R25-[7]資源化量内訳!T25-[7]資源化量内訳!V25-[7]資源化量内訳!U25)/(AA25+J25)*100,"-")</f>
        <v>15.794196829195334</v>
      </c>
      <c r="AM25" s="38">
        <f>[7]ごみ処理量内訳!AA25</f>
        <v>0</v>
      </c>
      <c r="AN25" s="38">
        <f>[7]ごみ処理量内訳!AB25</f>
        <v>475</v>
      </c>
      <c r="AO25" s="38">
        <f>[7]ごみ処理量内訳!AC25</f>
        <v>0</v>
      </c>
      <c r="AP25" s="38">
        <f t="shared" si="8"/>
        <v>475</v>
      </c>
      <c r="AQ25" s="41" t="s">
        <v>48</v>
      </c>
      <c r="AR25" s="42"/>
    </row>
    <row r="26" spans="1:44" s="4" customFormat="1" ht="13.5" customHeight="1" x14ac:dyDescent="0.2">
      <c r="A26" s="36" t="s">
        <v>44</v>
      </c>
      <c r="B26" s="37" t="s">
        <v>83</v>
      </c>
      <c r="C26" s="36" t="s">
        <v>84</v>
      </c>
      <c r="D26" s="38">
        <f t="shared" si="0"/>
        <v>39003</v>
      </c>
      <c r="E26" s="38">
        <v>39003</v>
      </c>
      <c r="F26" s="38">
        <v>0</v>
      </c>
      <c r="G26" s="38">
        <v>529</v>
      </c>
      <c r="H26" s="38">
        <f>SUM([7]ごみ搬入量内訳!E26,+[7]ごみ搬入量内訳!AD26)</f>
        <v>8369</v>
      </c>
      <c r="I26" s="38">
        <f>[7]ごみ搬入量内訳!BC26</f>
        <v>5004</v>
      </c>
      <c r="J26" s="38">
        <f>[7]資源化量内訳!BO26</f>
        <v>0</v>
      </c>
      <c r="K26" s="38">
        <f t="shared" si="1"/>
        <v>13373</v>
      </c>
      <c r="L26" s="39">
        <f t="shared" si="2"/>
        <v>939.37277041211087</v>
      </c>
      <c r="M26" s="38">
        <f>IF(D26&lt;&gt;0,([7]ごみ搬入量内訳!BR26+'R2実績'!J26)/'R2実績'!D26/365*1000000,"-")</f>
        <v>660.29343018573559</v>
      </c>
      <c r="N26" s="38">
        <f>IF(D26&lt;&gt;0,[7]ごみ搬入量内訳!CM26/'R2実績'!D26/365*1000000,"-")</f>
        <v>279.07934022637528</v>
      </c>
      <c r="O26" s="38">
        <f>[7]ごみ搬入量内訳!DH26</f>
        <v>0</v>
      </c>
      <c r="P26" s="38">
        <f>[7]ごみ処理量内訳!E26</f>
        <v>10580</v>
      </c>
      <c r="Q26" s="38">
        <f>[7]ごみ処理量内訳!N26</f>
        <v>651</v>
      </c>
      <c r="R26" s="38">
        <f t="shared" si="3"/>
        <v>2142</v>
      </c>
      <c r="S26" s="38">
        <f>[7]ごみ処理量内訳!G26</f>
        <v>0</v>
      </c>
      <c r="T26" s="38">
        <f>[7]ごみ処理量内訳!L26</f>
        <v>2099</v>
      </c>
      <c r="U26" s="38">
        <f>[7]ごみ処理量内訳!H26</f>
        <v>43</v>
      </c>
      <c r="V26" s="38">
        <f>[7]ごみ処理量内訳!I26</f>
        <v>0</v>
      </c>
      <c r="W26" s="38">
        <f>[7]ごみ処理量内訳!J26</f>
        <v>0</v>
      </c>
      <c r="X26" s="38">
        <f>[7]ごみ処理量内訳!K26</f>
        <v>0</v>
      </c>
      <c r="Y26" s="38">
        <f>[7]ごみ処理量内訳!M26</f>
        <v>0</v>
      </c>
      <c r="Z26" s="38">
        <f>[7]資源化量内訳!Y26</f>
        <v>0</v>
      </c>
      <c r="AA26" s="38">
        <f t="shared" si="4"/>
        <v>13373</v>
      </c>
      <c r="AB26" s="40">
        <f t="shared" si="5"/>
        <v>95.131982352501311</v>
      </c>
      <c r="AC26" s="38">
        <f>[7]施設資源化量内訳!Y26</f>
        <v>86</v>
      </c>
      <c r="AD26" s="38">
        <f>[7]施設資源化量内訳!AT26</f>
        <v>0</v>
      </c>
      <c r="AE26" s="38">
        <f>[7]施設資源化量内訳!BO26</f>
        <v>43</v>
      </c>
      <c r="AF26" s="38">
        <f>[7]施設資源化量内訳!CJ26</f>
        <v>0</v>
      </c>
      <c r="AG26" s="38">
        <f>[7]施設資源化量内訳!DE26</f>
        <v>0</v>
      </c>
      <c r="AH26" s="38">
        <f>[7]施設資源化量内訳!DZ26</f>
        <v>0</v>
      </c>
      <c r="AI26" s="38">
        <f>[7]施設資源化量内訳!EU26</f>
        <v>1632</v>
      </c>
      <c r="AJ26" s="38">
        <f t="shared" si="6"/>
        <v>1761</v>
      </c>
      <c r="AK26" s="40">
        <f t="shared" si="7"/>
        <v>13.168324235399687</v>
      </c>
      <c r="AL26" s="40">
        <f>IF((AA26+J26)&lt;&gt;0,([7]資源化量内訳!D26-[7]資源化量内訳!R26-[7]資源化量内訳!T26-[7]資源化量内訳!V26-[7]資源化量内訳!U26)/(AA26+J26)*100,"-")</f>
        <v>13.168324235399687</v>
      </c>
      <c r="AM26" s="38">
        <f>[7]ごみ処理量内訳!AA26</f>
        <v>651</v>
      </c>
      <c r="AN26" s="38">
        <f>[7]ごみ処理量内訳!AB26</f>
        <v>715</v>
      </c>
      <c r="AO26" s="38">
        <f>[7]ごみ処理量内訳!AC26</f>
        <v>7</v>
      </c>
      <c r="AP26" s="38">
        <f t="shared" si="8"/>
        <v>1373</v>
      </c>
      <c r="AQ26" s="41" t="s">
        <v>48</v>
      </c>
      <c r="AR26" s="42"/>
    </row>
    <row r="27" spans="1:44" s="4" customFormat="1" ht="13.5" customHeight="1" x14ac:dyDescent="0.2">
      <c r="A27" s="36" t="s">
        <v>44</v>
      </c>
      <c r="B27" s="37" t="s">
        <v>85</v>
      </c>
      <c r="C27" s="36" t="s">
        <v>86</v>
      </c>
      <c r="D27" s="38">
        <f t="shared" si="0"/>
        <v>30443</v>
      </c>
      <c r="E27" s="38">
        <v>30443</v>
      </c>
      <c r="F27" s="38">
        <v>0</v>
      </c>
      <c r="G27" s="38">
        <v>508</v>
      </c>
      <c r="H27" s="38">
        <f>SUM([7]ごみ搬入量内訳!E27,+[7]ごみ搬入量内訳!AD27)</f>
        <v>6241</v>
      </c>
      <c r="I27" s="38">
        <f>[7]ごみ搬入量内訳!BC27</f>
        <v>2234</v>
      </c>
      <c r="J27" s="38">
        <f>[7]資源化量内訳!BO27</f>
        <v>586</v>
      </c>
      <c r="K27" s="38">
        <f t="shared" si="1"/>
        <v>9061</v>
      </c>
      <c r="L27" s="39">
        <f t="shared" si="2"/>
        <v>815.44714825235928</v>
      </c>
      <c r="M27" s="38">
        <f>IF(D27&lt;&gt;0,([7]ごみ搬入量内訳!BR27+'R2実績'!J27)/'R2実績'!D27/365*1000000,"-")</f>
        <v>546.09130290203257</v>
      </c>
      <c r="N27" s="38">
        <f>IF(D27&lt;&gt;0,[7]ごみ搬入量内訳!CM27/'R2実績'!D27/365*1000000,"-")</f>
        <v>269.35584535032683</v>
      </c>
      <c r="O27" s="38">
        <f>[7]ごみ搬入量内訳!DH27</f>
        <v>0</v>
      </c>
      <c r="P27" s="38">
        <f>[7]ごみ処理量内訳!E27</f>
        <v>7402</v>
      </c>
      <c r="Q27" s="38">
        <f>[7]ごみ処理量内訳!N27</f>
        <v>0</v>
      </c>
      <c r="R27" s="38">
        <f t="shared" si="3"/>
        <v>808</v>
      </c>
      <c r="S27" s="38">
        <f>[7]ごみ処理量内訳!G27</f>
        <v>246</v>
      </c>
      <c r="T27" s="38">
        <f>[7]ごみ処理量内訳!L27</f>
        <v>358</v>
      </c>
      <c r="U27" s="38">
        <f>[7]ごみ処理量内訳!H27</f>
        <v>0</v>
      </c>
      <c r="V27" s="38">
        <f>[7]ごみ処理量内訳!I27</f>
        <v>0</v>
      </c>
      <c r="W27" s="38">
        <f>[7]ごみ処理量内訳!J27</f>
        <v>0</v>
      </c>
      <c r="X27" s="38">
        <f>[7]ごみ処理量内訳!K27</f>
        <v>0</v>
      </c>
      <c r="Y27" s="38">
        <f>[7]ごみ処理量内訳!M27</f>
        <v>204</v>
      </c>
      <c r="Z27" s="38">
        <f>[7]資源化量内訳!Y27</f>
        <v>266</v>
      </c>
      <c r="AA27" s="38">
        <f t="shared" si="4"/>
        <v>8476</v>
      </c>
      <c r="AB27" s="40">
        <f t="shared" si="5"/>
        <v>100</v>
      </c>
      <c r="AC27" s="38">
        <f>[7]施設資源化量内訳!Y27</f>
        <v>36</v>
      </c>
      <c r="AD27" s="38">
        <f>[7]施設資源化量内訳!AT27</f>
        <v>0</v>
      </c>
      <c r="AE27" s="38">
        <f>[7]施設資源化量内訳!BO27</f>
        <v>0</v>
      </c>
      <c r="AF27" s="38">
        <f>[7]施設資源化量内訳!CJ27</f>
        <v>0</v>
      </c>
      <c r="AG27" s="38">
        <f>[7]施設資源化量内訳!DE27</f>
        <v>0</v>
      </c>
      <c r="AH27" s="38">
        <f>[7]施設資源化量内訳!DZ27</f>
        <v>0</v>
      </c>
      <c r="AI27" s="38">
        <f>[7]施設資源化量内訳!EU27</f>
        <v>322</v>
      </c>
      <c r="AJ27" s="38">
        <f t="shared" si="6"/>
        <v>358</v>
      </c>
      <c r="AK27" s="40">
        <f t="shared" si="7"/>
        <v>13.352460825424849</v>
      </c>
      <c r="AL27" s="40">
        <f>IF((AA27+J27)&lt;&gt;0,([7]資源化量内訳!D27-[7]資源化量内訳!R27-[7]資源化量内訳!T27-[7]資源化量内訳!V27-[7]資源化量内訳!U27)/(AA27+J27)*100,"-")</f>
        <v>13.352460825424849</v>
      </c>
      <c r="AM27" s="38">
        <f>[7]ごみ処理量内訳!AA27</f>
        <v>0</v>
      </c>
      <c r="AN27" s="38">
        <f>[7]ごみ処理量内訳!AB27</f>
        <v>1099</v>
      </c>
      <c r="AO27" s="38">
        <f>[7]ごみ処理量内訳!AC27</f>
        <v>204</v>
      </c>
      <c r="AP27" s="38">
        <f t="shared" si="8"/>
        <v>1303</v>
      </c>
      <c r="AQ27" s="41" t="s">
        <v>48</v>
      </c>
      <c r="AR27" s="42"/>
    </row>
    <row r="28" spans="1:44" s="4" customFormat="1" ht="13.5" customHeight="1" x14ac:dyDescent="0.2">
      <c r="A28" s="36" t="s">
        <v>44</v>
      </c>
      <c r="B28" s="37" t="s">
        <v>87</v>
      </c>
      <c r="C28" s="36" t="s">
        <v>88</v>
      </c>
      <c r="D28" s="38">
        <f t="shared" si="0"/>
        <v>32749</v>
      </c>
      <c r="E28" s="38">
        <v>32749</v>
      </c>
      <c r="F28" s="38">
        <v>0</v>
      </c>
      <c r="G28" s="38">
        <v>807</v>
      </c>
      <c r="H28" s="38">
        <f>SUM([7]ごみ搬入量内訳!E28,+[7]ごみ搬入量内訳!AD28)</f>
        <v>7400</v>
      </c>
      <c r="I28" s="38">
        <f>[7]ごみ搬入量内訳!BC28</f>
        <v>1366</v>
      </c>
      <c r="J28" s="38">
        <f>[7]資源化量内訳!BO28</f>
        <v>389</v>
      </c>
      <c r="K28" s="38">
        <f t="shared" si="1"/>
        <v>9155</v>
      </c>
      <c r="L28" s="39">
        <f t="shared" si="2"/>
        <v>765.89183733310688</v>
      </c>
      <c r="M28" s="38">
        <f>IF(D28&lt;&gt;0,([7]ごみ搬入量内訳!BR28+'R2実績'!J28)/'R2実績'!D28/365*1000000,"-")</f>
        <v>615.05590257487734</v>
      </c>
      <c r="N28" s="38">
        <f>IF(D28&lt;&gt;0,[7]ごみ搬入量内訳!CM28/'R2実績'!D28/365*1000000,"-")</f>
        <v>150.83593475822957</v>
      </c>
      <c r="O28" s="38">
        <f>[7]ごみ搬入量内訳!DH28</f>
        <v>0</v>
      </c>
      <c r="P28" s="38">
        <f>[7]ごみ処理量内訳!E28</f>
        <v>6597</v>
      </c>
      <c r="Q28" s="38">
        <f>[7]ごみ処理量内訳!N28</f>
        <v>673</v>
      </c>
      <c r="R28" s="38">
        <f t="shared" si="3"/>
        <v>1495</v>
      </c>
      <c r="S28" s="38">
        <f>[7]ごみ処理量内訳!G28</f>
        <v>750</v>
      </c>
      <c r="T28" s="38">
        <f>[7]ごみ処理量内訳!L28</f>
        <v>745</v>
      </c>
      <c r="U28" s="38">
        <f>[7]ごみ処理量内訳!H28</f>
        <v>0</v>
      </c>
      <c r="V28" s="38">
        <f>[7]ごみ処理量内訳!I28</f>
        <v>0</v>
      </c>
      <c r="W28" s="38">
        <f>[7]ごみ処理量内訳!J28</f>
        <v>0</v>
      </c>
      <c r="X28" s="38">
        <f>[7]ごみ処理量内訳!K28</f>
        <v>0</v>
      </c>
      <c r="Y28" s="38">
        <f>[7]ごみ処理量内訳!M28</f>
        <v>0</v>
      </c>
      <c r="Z28" s="38">
        <f>[7]資源化量内訳!Y28</f>
        <v>0</v>
      </c>
      <c r="AA28" s="38">
        <f t="shared" si="4"/>
        <v>8765</v>
      </c>
      <c r="AB28" s="40">
        <f t="shared" si="5"/>
        <v>92.321734169994301</v>
      </c>
      <c r="AC28" s="38">
        <f>[7]施設資源化量内訳!Y28</f>
        <v>144</v>
      </c>
      <c r="AD28" s="38">
        <f>[7]施設資源化量内訳!AT28</f>
        <v>197</v>
      </c>
      <c r="AE28" s="38">
        <f>[7]施設資源化量内訳!BO28</f>
        <v>0</v>
      </c>
      <c r="AF28" s="38">
        <f>[7]施設資源化量内訳!CJ28</f>
        <v>0</v>
      </c>
      <c r="AG28" s="38">
        <f>[7]施設資源化量内訳!DE28</f>
        <v>0</v>
      </c>
      <c r="AH28" s="38">
        <f>[7]施設資源化量内訳!DZ28</f>
        <v>0</v>
      </c>
      <c r="AI28" s="38">
        <f>[7]施設資源化量内訳!EU28</f>
        <v>745</v>
      </c>
      <c r="AJ28" s="38">
        <f t="shared" si="6"/>
        <v>1086</v>
      </c>
      <c r="AK28" s="40">
        <f t="shared" si="7"/>
        <v>16.113174568494649</v>
      </c>
      <c r="AL28" s="40">
        <f>IF((AA28+J28)&lt;&gt;0,([7]資源化量内訳!D28-[7]資源化量内訳!R28-[7]資源化量内訳!T28-[7]資源化量内訳!V28-[7]資源化量内訳!U28)/(AA28+J28)*100,"-")</f>
        <v>16.113174568494649</v>
      </c>
      <c r="AM28" s="38">
        <f>[7]ごみ処理量内訳!AA28</f>
        <v>673</v>
      </c>
      <c r="AN28" s="38">
        <f>[7]ごみ処理量内訳!AB28</f>
        <v>503</v>
      </c>
      <c r="AO28" s="38">
        <f>[7]ごみ処理量内訳!AC28</f>
        <v>9</v>
      </c>
      <c r="AP28" s="38">
        <f t="shared" si="8"/>
        <v>1185</v>
      </c>
      <c r="AQ28" s="41" t="s">
        <v>48</v>
      </c>
      <c r="AR28" s="42"/>
    </row>
    <row r="29" spans="1:44" s="4" customFormat="1" ht="13.5" customHeight="1" x14ac:dyDescent="0.2">
      <c r="A29" s="36" t="s">
        <v>44</v>
      </c>
      <c r="B29" s="37" t="s">
        <v>89</v>
      </c>
      <c r="C29" s="36" t="s">
        <v>90</v>
      </c>
      <c r="D29" s="38">
        <f t="shared" si="0"/>
        <v>25890</v>
      </c>
      <c r="E29" s="38">
        <v>25890</v>
      </c>
      <c r="F29" s="38">
        <v>0</v>
      </c>
      <c r="G29" s="38">
        <v>692</v>
      </c>
      <c r="H29" s="38">
        <f>SUM([7]ごみ搬入量内訳!E29,+[7]ごみ搬入量内訳!AD29)</f>
        <v>9644</v>
      </c>
      <c r="I29" s="38">
        <f>[7]ごみ搬入量内訳!BC29</f>
        <v>102</v>
      </c>
      <c r="J29" s="38">
        <f>[7]資源化量内訳!BO29</f>
        <v>0</v>
      </c>
      <c r="K29" s="38">
        <f t="shared" si="1"/>
        <v>9746</v>
      </c>
      <c r="L29" s="39">
        <f t="shared" si="2"/>
        <v>1031.3391217850019</v>
      </c>
      <c r="M29" s="38">
        <f>IF(D29&lt;&gt;0,([7]ごみ搬入量内訳!BR29+'R2実績'!J29)/'R2実績'!D29/365*1000000,"-")</f>
        <v>567.52223580268469</v>
      </c>
      <c r="N29" s="38">
        <f>IF(D29&lt;&gt;0,[7]ごみ搬入量内訳!CM29/'R2実績'!D29/365*1000000,"-")</f>
        <v>463.81688598231716</v>
      </c>
      <c r="O29" s="38">
        <f>[7]ごみ搬入量内訳!DH29</f>
        <v>0</v>
      </c>
      <c r="P29" s="38">
        <f>[7]ごみ処理量内訳!E29</f>
        <v>8694</v>
      </c>
      <c r="Q29" s="38">
        <f>[7]ごみ処理量内訳!N29</f>
        <v>0</v>
      </c>
      <c r="R29" s="38">
        <f t="shared" si="3"/>
        <v>1052</v>
      </c>
      <c r="S29" s="38">
        <f>[7]ごみ処理量内訳!G29</f>
        <v>0</v>
      </c>
      <c r="T29" s="38">
        <f>[7]ごみ処理量内訳!L29</f>
        <v>954</v>
      </c>
      <c r="U29" s="38">
        <f>[7]ごみ処理量内訳!H29</f>
        <v>0</v>
      </c>
      <c r="V29" s="38">
        <f>[7]ごみ処理量内訳!I29</f>
        <v>0</v>
      </c>
      <c r="W29" s="38">
        <f>[7]ごみ処理量内訳!J29</f>
        <v>0</v>
      </c>
      <c r="X29" s="38">
        <f>[7]ごみ処理量内訳!K29</f>
        <v>0</v>
      </c>
      <c r="Y29" s="38">
        <f>[7]ごみ処理量内訳!M29</f>
        <v>98</v>
      </c>
      <c r="Z29" s="38">
        <f>[7]資源化量内訳!Y29</f>
        <v>0</v>
      </c>
      <c r="AA29" s="38">
        <f t="shared" si="4"/>
        <v>9746</v>
      </c>
      <c r="AB29" s="40">
        <f t="shared" si="5"/>
        <v>100</v>
      </c>
      <c r="AC29" s="38">
        <f>[7]施設資源化量内訳!Y29</f>
        <v>1116</v>
      </c>
      <c r="AD29" s="38">
        <f>[7]施設資源化量内訳!AT29</f>
        <v>0</v>
      </c>
      <c r="AE29" s="38">
        <f>[7]施設資源化量内訳!BO29</f>
        <v>0</v>
      </c>
      <c r="AF29" s="38">
        <f>[7]施設資源化量内訳!CJ29</f>
        <v>0</v>
      </c>
      <c r="AG29" s="38">
        <f>[7]施設資源化量内訳!DE29</f>
        <v>0</v>
      </c>
      <c r="AH29" s="38">
        <f>[7]施設資源化量内訳!DZ29</f>
        <v>0</v>
      </c>
      <c r="AI29" s="38">
        <f>[7]施設資源化量内訳!EU29</f>
        <v>954</v>
      </c>
      <c r="AJ29" s="38">
        <f t="shared" si="6"/>
        <v>2070</v>
      </c>
      <c r="AK29" s="40">
        <f t="shared" si="7"/>
        <v>21.239482864765034</v>
      </c>
      <c r="AL29" s="40">
        <f>IF((AA29+J29)&lt;&gt;0,([7]資源化量内訳!D29-[7]資源化量内訳!R29-[7]資源化量内訳!T29-[7]資源化量内訳!V29-[7]資源化量内訳!U29)/(AA29+J29)*100,"-")</f>
        <v>21.239482864765034</v>
      </c>
      <c r="AM29" s="38">
        <f>[7]ごみ処理量内訳!AA29</f>
        <v>0</v>
      </c>
      <c r="AN29" s="38">
        <f>[7]ごみ処理量内訳!AB29</f>
        <v>211</v>
      </c>
      <c r="AO29" s="38">
        <f>[7]ごみ処理量内訳!AC29</f>
        <v>98</v>
      </c>
      <c r="AP29" s="38">
        <f t="shared" si="8"/>
        <v>309</v>
      </c>
      <c r="AQ29" s="41" t="s">
        <v>48</v>
      </c>
      <c r="AR29" s="42"/>
    </row>
    <row r="30" spans="1:44" s="4" customFormat="1" ht="13.5" customHeight="1" x14ac:dyDescent="0.2">
      <c r="A30" s="36" t="s">
        <v>44</v>
      </c>
      <c r="B30" s="37" t="s">
        <v>91</v>
      </c>
      <c r="C30" s="36" t="s">
        <v>92</v>
      </c>
      <c r="D30" s="38">
        <f t="shared" si="0"/>
        <v>22220</v>
      </c>
      <c r="E30" s="38">
        <v>22220</v>
      </c>
      <c r="F30" s="38">
        <v>0</v>
      </c>
      <c r="G30" s="38">
        <v>351</v>
      </c>
      <c r="H30" s="38">
        <f>SUM([7]ごみ搬入量内訳!E30,+[7]ごみ搬入量内訳!AD30)</f>
        <v>7294</v>
      </c>
      <c r="I30" s="38">
        <f>[7]ごみ搬入量内訳!BC30</f>
        <v>118</v>
      </c>
      <c r="J30" s="38">
        <f>[7]資源化量内訳!BO30</f>
        <v>119</v>
      </c>
      <c r="K30" s="38">
        <f t="shared" si="1"/>
        <v>7531</v>
      </c>
      <c r="L30" s="39">
        <f t="shared" si="2"/>
        <v>928.57230928572301</v>
      </c>
      <c r="M30" s="38">
        <f>IF(D30&lt;&gt;0,([7]ごみ搬入量内訳!BR30+'R2実績'!J30)/'R2実績'!D30/365*1000000,"-")</f>
        <v>616.7466061674661</v>
      </c>
      <c r="N30" s="38">
        <f>IF(D30&lt;&gt;0,[7]ごみ搬入量内訳!CM30/'R2実績'!D30/365*1000000,"-")</f>
        <v>311.82570311825702</v>
      </c>
      <c r="O30" s="38">
        <f>[7]ごみ搬入量内訳!DH30</f>
        <v>0</v>
      </c>
      <c r="P30" s="38">
        <f>[7]ごみ処理量内訳!E30</f>
        <v>6772</v>
      </c>
      <c r="Q30" s="38">
        <f>[7]ごみ処理量内訳!N30</f>
        <v>0</v>
      </c>
      <c r="R30" s="38">
        <f t="shared" si="3"/>
        <v>704</v>
      </c>
      <c r="S30" s="38">
        <f>[7]ごみ処理量内訳!G30</f>
        <v>0</v>
      </c>
      <c r="T30" s="38">
        <f>[7]ごみ処理量内訳!L30</f>
        <v>573</v>
      </c>
      <c r="U30" s="38">
        <f>[7]ごみ処理量内訳!H30</f>
        <v>0</v>
      </c>
      <c r="V30" s="38">
        <f>[7]ごみ処理量内訳!I30</f>
        <v>0</v>
      </c>
      <c r="W30" s="38">
        <f>[7]ごみ処理量内訳!J30</f>
        <v>0</v>
      </c>
      <c r="X30" s="38">
        <f>[7]ごみ処理量内訳!K30</f>
        <v>0</v>
      </c>
      <c r="Y30" s="38">
        <f>[7]ごみ処理量内訳!M30</f>
        <v>131</v>
      </c>
      <c r="Z30" s="38">
        <f>[7]資源化量内訳!Y30</f>
        <v>0</v>
      </c>
      <c r="AA30" s="38">
        <f t="shared" si="4"/>
        <v>7476</v>
      </c>
      <c r="AB30" s="40">
        <f t="shared" si="5"/>
        <v>100</v>
      </c>
      <c r="AC30" s="38">
        <f>[7]施設資源化量内訳!Y30</f>
        <v>982</v>
      </c>
      <c r="AD30" s="38">
        <f>[7]施設資源化量内訳!AT30</f>
        <v>0</v>
      </c>
      <c r="AE30" s="38">
        <f>[7]施設資源化量内訳!BO30</f>
        <v>0</v>
      </c>
      <c r="AF30" s="38">
        <f>[7]施設資源化量内訳!CJ30</f>
        <v>0</v>
      </c>
      <c r="AG30" s="38">
        <f>[7]施設資源化量内訳!DE30</f>
        <v>0</v>
      </c>
      <c r="AH30" s="38">
        <f>[7]施設資源化量内訳!DZ30</f>
        <v>0</v>
      </c>
      <c r="AI30" s="38">
        <f>[7]施設資源化量内訳!EU30</f>
        <v>553</v>
      </c>
      <c r="AJ30" s="38">
        <f t="shared" si="6"/>
        <v>1535</v>
      </c>
      <c r="AK30" s="40">
        <f t="shared" si="7"/>
        <v>21.777485187623434</v>
      </c>
      <c r="AL30" s="40">
        <f>IF((AA30+J30)&lt;&gt;0,([7]資源化量内訳!D30-[7]資源化量内訳!R30-[7]資源化量内訳!T30-[7]資源化量内訳!V30-[7]資源化量内訳!U30)/(AA30+J30)*100,"-")</f>
        <v>21.777485187623434</v>
      </c>
      <c r="AM30" s="38">
        <f>[7]ごみ処理量内訳!AA30</f>
        <v>0</v>
      </c>
      <c r="AN30" s="38">
        <f>[7]ごみ処理量内訳!AB30</f>
        <v>162</v>
      </c>
      <c r="AO30" s="38">
        <f>[7]ごみ処理量内訳!AC30</f>
        <v>131</v>
      </c>
      <c r="AP30" s="38">
        <f t="shared" si="8"/>
        <v>293</v>
      </c>
      <c r="AQ30" s="41" t="s">
        <v>48</v>
      </c>
      <c r="AR30" s="42"/>
    </row>
    <row r="31" spans="1:44" s="4" customFormat="1" ht="13.5" customHeight="1" x14ac:dyDescent="0.2">
      <c r="A31" s="36" t="s">
        <v>44</v>
      </c>
      <c r="B31" s="37" t="s">
        <v>93</v>
      </c>
      <c r="C31" s="36" t="s">
        <v>94</v>
      </c>
      <c r="D31" s="38">
        <f t="shared" si="0"/>
        <v>26897</v>
      </c>
      <c r="E31" s="38">
        <v>26897</v>
      </c>
      <c r="F31" s="38">
        <v>0</v>
      </c>
      <c r="G31" s="38">
        <v>623</v>
      </c>
      <c r="H31" s="38">
        <f>SUM([7]ごみ搬入量内訳!E31,+[7]ごみ搬入量内訳!AD31)</f>
        <v>7051</v>
      </c>
      <c r="I31" s="38">
        <f>[7]ごみ搬入量内訳!BC31</f>
        <v>1453</v>
      </c>
      <c r="J31" s="38">
        <f>[7]資源化量内訳!BO31</f>
        <v>270</v>
      </c>
      <c r="K31" s="38">
        <f t="shared" si="1"/>
        <v>8774</v>
      </c>
      <c r="L31" s="39">
        <f t="shared" si="2"/>
        <v>893.71885951531999</v>
      </c>
      <c r="M31" s="38">
        <f>IF(D31&lt;&gt;0,([7]ごみ搬入量内訳!BR31+'R2実績'!J31)/'R2実績'!D31/365*1000000,"-")</f>
        <v>679.7111864082209</v>
      </c>
      <c r="N31" s="38">
        <f>IF(D31&lt;&gt;0,[7]ごみ搬入量内訳!CM31/'R2実績'!D31/365*1000000,"-")</f>
        <v>214.00767310709909</v>
      </c>
      <c r="O31" s="38">
        <f>[7]ごみ搬入量内訳!DH31</f>
        <v>0</v>
      </c>
      <c r="P31" s="38">
        <f>[7]ごみ処理量内訳!E31</f>
        <v>6401</v>
      </c>
      <c r="Q31" s="38">
        <f>[7]ごみ処理量内訳!N31</f>
        <v>760</v>
      </c>
      <c r="R31" s="38">
        <f t="shared" si="3"/>
        <v>1038</v>
      </c>
      <c r="S31" s="38">
        <f>[7]ごみ処理量内訳!G31</f>
        <v>983</v>
      </c>
      <c r="T31" s="38">
        <f>[7]ごみ処理量内訳!L31</f>
        <v>55</v>
      </c>
      <c r="U31" s="38">
        <f>[7]ごみ処理量内訳!H31</f>
        <v>0</v>
      </c>
      <c r="V31" s="38">
        <f>[7]ごみ処理量内訳!I31</f>
        <v>0</v>
      </c>
      <c r="W31" s="38">
        <f>[7]ごみ処理量内訳!J31</f>
        <v>0</v>
      </c>
      <c r="X31" s="38">
        <f>[7]ごみ処理量内訳!K31</f>
        <v>0</v>
      </c>
      <c r="Y31" s="38">
        <f>[7]ごみ処理量内訳!M31</f>
        <v>0</v>
      </c>
      <c r="Z31" s="38">
        <f>[7]資源化量内訳!Y31</f>
        <v>305</v>
      </c>
      <c r="AA31" s="38">
        <f t="shared" si="4"/>
        <v>8504</v>
      </c>
      <c r="AB31" s="40">
        <f t="shared" si="5"/>
        <v>91.063029162746943</v>
      </c>
      <c r="AC31" s="38">
        <f>[7]施設資源化量内訳!Y31</f>
        <v>153</v>
      </c>
      <c r="AD31" s="38">
        <f>[7]施設資源化量内訳!AT31</f>
        <v>244</v>
      </c>
      <c r="AE31" s="38">
        <f>[7]施設資源化量内訳!BO31</f>
        <v>0</v>
      </c>
      <c r="AF31" s="38">
        <f>[7]施設資源化量内訳!CJ31</f>
        <v>0</v>
      </c>
      <c r="AG31" s="38">
        <f>[7]施設資源化量内訳!DE31</f>
        <v>0</v>
      </c>
      <c r="AH31" s="38">
        <f>[7]施設資源化量内訳!DZ31</f>
        <v>0</v>
      </c>
      <c r="AI31" s="38">
        <f>[7]施設資源化量内訳!EU31</f>
        <v>55</v>
      </c>
      <c r="AJ31" s="38">
        <f t="shared" si="6"/>
        <v>452</v>
      </c>
      <c r="AK31" s="40">
        <f t="shared" si="7"/>
        <v>11.705037611123775</v>
      </c>
      <c r="AL31" s="40">
        <f>IF((AA31+J31)&lt;&gt;0,([7]資源化量内訳!D31-[7]資源化量内訳!R31-[7]資源化量内訳!T31-[7]資源化量内訳!V31-[7]資源化量内訳!U31)/(AA31+J31)*100,"-")</f>
        <v>11.705037611123775</v>
      </c>
      <c r="AM31" s="38">
        <f>[7]ごみ処理量内訳!AA31</f>
        <v>760</v>
      </c>
      <c r="AN31" s="38">
        <f>[7]ごみ処理量内訳!AB31</f>
        <v>550</v>
      </c>
      <c r="AO31" s="38">
        <f>[7]ごみ処理量内訳!AC31</f>
        <v>12</v>
      </c>
      <c r="AP31" s="38">
        <f t="shared" si="8"/>
        <v>1322</v>
      </c>
      <c r="AQ31" s="41" t="s">
        <v>48</v>
      </c>
      <c r="AR31" s="42"/>
    </row>
    <row r="32" spans="1:44" s="4" customFormat="1" ht="13.5" customHeight="1" x14ac:dyDescent="0.2">
      <c r="A32" s="36" t="s">
        <v>44</v>
      </c>
      <c r="B32" s="37" t="s">
        <v>95</v>
      </c>
      <c r="C32" s="36" t="s">
        <v>96</v>
      </c>
      <c r="D32" s="38">
        <f t="shared" si="0"/>
        <v>26970</v>
      </c>
      <c r="E32" s="38">
        <v>26970</v>
      </c>
      <c r="F32" s="38">
        <v>0</v>
      </c>
      <c r="G32" s="38">
        <v>894</v>
      </c>
      <c r="H32" s="38">
        <f>SUM([7]ごみ搬入量内訳!E32,+[7]ごみ搬入量内訳!AD32)</f>
        <v>4929</v>
      </c>
      <c r="I32" s="38">
        <f>[7]ごみ搬入量内訳!BC32</f>
        <v>4201</v>
      </c>
      <c r="J32" s="38">
        <f>[7]資源化量内訳!BO32</f>
        <v>0</v>
      </c>
      <c r="K32" s="38">
        <f t="shared" si="1"/>
        <v>9130</v>
      </c>
      <c r="L32" s="39">
        <f t="shared" si="2"/>
        <v>927.46379792869811</v>
      </c>
      <c r="M32" s="38">
        <f>IF(D32&lt;&gt;0,([7]ごみ搬入量内訳!BR32+'R2実績'!J32)/'R2実績'!D32/365*1000000,"-")</f>
        <v>856.55802235868373</v>
      </c>
      <c r="N32" s="38">
        <f>IF(D32&lt;&gt;0,[7]ごみ搬入量内訳!CM32/'R2実績'!D32/365*1000000,"-")</f>
        <v>70.905775570014384</v>
      </c>
      <c r="O32" s="38">
        <f>[7]ごみ搬入量内訳!DH32</f>
        <v>0</v>
      </c>
      <c r="P32" s="38">
        <f>[7]ごみ処理量内訳!E32</f>
        <v>7566</v>
      </c>
      <c r="Q32" s="38">
        <f>[7]ごみ処理量内訳!N32</f>
        <v>49</v>
      </c>
      <c r="R32" s="38">
        <f t="shared" si="3"/>
        <v>1276</v>
      </c>
      <c r="S32" s="38">
        <f>[7]ごみ処理量内訳!G32</f>
        <v>763</v>
      </c>
      <c r="T32" s="38">
        <f>[7]ごみ処理量内訳!L32</f>
        <v>468</v>
      </c>
      <c r="U32" s="38">
        <f>[7]ごみ処理量内訳!H32</f>
        <v>28</v>
      </c>
      <c r="V32" s="38">
        <f>[7]ごみ処理量内訳!I32</f>
        <v>0</v>
      </c>
      <c r="W32" s="38">
        <f>[7]ごみ処理量内訳!J32</f>
        <v>0</v>
      </c>
      <c r="X32" s="38">
        <f>[7]ごみ処理量内訳!K32</f>
        <v>0</v>
      </c>
      <c r="Y32" s="38">
        <f>[7]ごみ処理量内訳!M32</f>
        <v>17</v>
      </c>
      <c r="Z32" s="38">
        <f>[7]資源化量内訳!Y32</f>
        <v>239</v>
      </c>
      <c r="AA32" s="38">
        <f t="shared" si="4"/>
        <v>9130</v>
      </c>
      <c r="AB32" s="40">
        <f t="shared" si="5"/>
        <v>99.463307776560782</v>
      </c>
      <c r="AC32" s="38">
        <f>[7]施設資源化量内訳!Y32</f>
        <v>0</v>
      </c>
      <c r="AD32" s="38">
        <f>[7]施設資源化量内訳!AT32</f>
        <v>174</v>
      </c>
      <c r="AE32" s="38">
        <f>[7]施設資源化量内訳!BO32</f>
        <v>28</v>
      </c>
      <c r="AF32" s="38">
        <f>[7]施設資源化量内訳!CJ32</f>
        <v>0</v>
      </c>
      <c r="AG32" s="38">
        <f>[7]施設資源化量内訳!DE32</f>
        <v>0</v>
      </c>
      <c r="AH32" s="38">
        <f>[7]施設資源化量内訳!DZ32</f>
        <v>0</v>
      </c>
      <c r="AI32" s="38">
        <f>[7]施設資源化量内訳!EU32</f>
        <v>468</v>
      </c>
      <c r="AJ32" s="38">
        <f t="shared" si="6"/>
        <v>670</v>
      </c>
      <c r="AK32" s="40">
        <f t="shared" si="7"/>
        <v>9.9561883899233301</v>
      </c>
      <c r="AL32" s="40">
        <f>IF((AA32+J32)&lt;&gt;0,([7]資源化量内訳!D32-[7]資源化量内訳!R32-[7]資源化量内訳!T32-[7]資源化量内訳!V32-[7]資源化量内訳!U32)/(AA32+J32)*100,"-")</f>
        <v>9.9561883899233301</v>
      </c>
      <c r="AM32" s="38">
        <f>[7]ごみ処理量内訳!AA32</f>
        <v>49</v>
      </c>
      <c r="AN32" s="38">
        <f>[7]ごみ処理量内訳!AB32</f>
        <v>768</v>
      </c>
      <c r="AO32" s="38">
        <f>[7]ごみ処理量内訳!AC32</f>
        <v>17</v>
      </c>
      <c r="AP32" s="38">
        <f t="shared" si="8"/>
        <v>834</v>
      </c>
      <c r="AQ32" s="41" t="s">
        <v>48</v>
      </c>
      <c r="AR32" s="42"/>
    </row>
    <row r="33" spans="1:44" s="4" customFormat="1" ht="13.5" customHeight="1" x14ac:dyDescent="0.2">
      <c r="A33" s="36" t="s">
        <v>44</v>
      </c>
      <c r="B33" s="37" t="s">
        <v>97</v>
      </c>
      <c r="C33" s="36" t="s">
        <v>98</v>
      </c>
      <c r="D33" s="38">
        <f t="shared" si="0"/>
        <v>6612</v>
      </c>
      <c r="E33" s="38">
        <v>6612</v>
      </c>
      <c r="F33" s="38">
        <v>0</v>
      </c>
      <c r="G33" s="38">
        <v>165</v>
      </c>
      <c r="H33" s="38">
        <f>SUM([7]ごみ搬入量内訳!E33,+[7]ごみ搬入量内訳!AD33)</f>
        <v>1782</v>
      </c>
      <c r="I33" s="38">
        <f>[7]ごみ搬入量内訳!BC33</f>
        <v>62</v>
      </c>
      <c r="J33" s="38">
        <f>[7]資源化量内訳!BO33</f>
        <v>25</v>
      </c>
      <c r="K33" s="38">
        <f t="shared" si="1"/>
        <v>1869</v>
      </c>
      <c r="L33" s="39">
        <f t="shared" si="2"/>
        <v>774.43253859731999</v>
      </c>
      <c r="M33" s="38">
        <f>IF(D33&lt;&gt;0,([7]ごみ搬入量内訳!BR33+'R2実績'!J33)/'R2実績'!D33/365*1000000,"-")</f>
        <v>599.98839801440295</v>
      </c>
      <c r="N33" s="38">
        <f>IF(D33&lt;&gt;0,[7]ごみ搬入量内訳!CM33/'R2実績'!D33/365*1000000,"-")</f>
        <v>174.4441405829169</v>
      </c>
      <c r="O33" s="38">
        <f>[7]ごみ搬入量内訳!DH33</f>
        <v>0</v>
      </c>
      <c r="P33" s="38">
        <f>[7]ごみ処理量内訳!E33</f>
        <v>1380</v>
      </c>
      <c r="Q33" s="38">
        <f>[7]ごみ処理量内訳!N33</f>
        <v>0</v>
      </c>
      <c r="R33" s="38">
        <f t="shared" si="3"/>
        <v>268</v>
      </c>
      <c r="S33" s="38">
        <f>[7]ごみ処理量内訳!G33</f>
        <v>268</v>
      </c>
      <c r="T33" s="38">
        <f>[7]ごみ処理量内訳!L33</f>
        <v>0</v>
      </c>
      <c r="U33" s="38">
        <f>[7]ごみ処理量内訳!H33</f>
        <v>0</v>
      </c>
      <c r="V33" s="38">
        <f>[7]ごみ処理量内訳!I33</f>
        <v>0</v>
      </c>
      <c r="W33" s="38">
        <f>[7]ごみ処理量内訳!J33</f>
        <v>0</v>
      </c>
      <c r="X33" s="38">
        <f>[7]ごみ処理量内訳!K33</f>
        <v>0</v>
      </c>
      <c r="Y33" s="38">
        <f>[7]ごみ処理量内訳!M33</f>
        <v>0</v>
      </c>
      <c r="Z33" s="38">
        <f>[7]資源化量内訳!Y33</f>
        <v>226</v>
      </c>
      <c r="AA33" s="38">
        <f t="shared" si="4"/>
        <v>1874</v>
      </c>
      <c r="AB33" s="40">
        <f t="shared" si="5"/>
        <v>100</v>
      </c>
      <c r="AC33" s="38">
        <f>[7]施設資源化量内訳!Y33</f>
        <v>31</v>
      </c>
      <c r="AD33" s="38">
        <f>[7]施設資源化量内訳!AT33</f>
        <v>70</v>
      </c>
      <c r="AE33" s="38">
        <f>[7]施設資源化量内訳!BO33</f>
        <v>0</v>
      </c>
      <c r="AF33" s="38">
        <f>[7]施設資源化量内訳!CJ33</f>
        <v>0</v>
      </c>
      <c r="AG33" s="38">
        <f>[7]施設資源化量内訳!DE33</f>
        <v>0</v>
      </c>
      <c r="AH33" s="38">
        <f>[7]施設資源化量内訳!DZ33</f>
        <v>0</v>
      </c>
      <c r="AI33" s="38">
        <f>[7]施設資源化量内訳!EU33</f>
        <v>0</v>
      </c>
      <c r="AJ33" s="38">
        <f t="shared" si="6"/>
        <v>101</v>
      </c>
      <c r="AK33" s="40">
        <f t="shared" si="7"/>
        <v>18.536071616640339</v>
      </c>
      <c r="AL33" s="40">
        <f>IF((AA33+J33)&lt;&gt;0,([7]資源化量内訳!D33-[7]資源化量内訳!R33-[7]資源化量内訳!T33-[7]資源化量内訳!V33-[7]資源化量内訳!U33)/(AA33+J33)*100,"-")</f>
        <v>18.536071616640339</v>
      </c>
      <c r="AM33" s="38">
        <f>[7]ごみ処理量内訳!AA33</f>
        <v>0</v>
      </c>
      <c r="AN33" s="38">
        <f>[7]ごみ処理量内訳!AB33</f>
        <v>107</v>
      </c>
      <c r="AO33" s="38">
        <f>[7]ごみ処理量内訳!AC33</f>
        <v>4</v>
      </c>
      <c r="AP33" s="38">
        <f t="shared" si="8"/>
        <v>111</v>
      </c>
      <c r="AQ33" s="41" t="s">
        <v>48</v>
      </c>
      <c r="AR33" s="42"/>
    </row>
    <row r="34" spans="1:44" s="4" customFormat="1" ht="13.5" customHeight="1" x14ac:dyDescent="0.2">
      <c r="A34" s="36" t="s">
        <v>44</v>
      </c>
      <c r="B34" s="37" t="s">
        <v>99</v>
      </c>
      <c r="C34" s="36" t="s">
        <v>100</v>
      </c>
      <c r="D34" s="38">
        <f t="shared" si="0"/>
        <v>18587</v>
      </c>
      <c r="E34" s="38">
        <v>18587</v>
      </c>
      <c r="F34" s="38">
        <v>0</v>
      </c>
      <c r="G34" s="38">
        <v>401</v>
      </c>
      <c r="H34" s="38">
        <f>SUM([7]ごみ搬入量内訳!E34,+[7]ごみ搬入量内訳!AD34)</f>
        <v>4952</v>
      </c>
      <c r="I34" s="38">
        <f>[7]ごみ搬入量内訳!BC34</f>
        <v>556</v>
      </c>
      <c r="J34" s="38">
        <f>[7]資源化量内訳!BO34</f>
        <v>73</v>
      </c>
      <c r="K34" s="38">
        <f t="shared" si="1"/>
        <v>5581</v>
      </c>
      <c r="L34" s="39">
        <f t="shared" si="2"/>
        <v>822.64006880637589</v>
      </c>
      <c r="M34" s="38">
        <f>IF(D34&lt;&gt;0,([7]ごみ搬入量内訳!BR34+'R2実績'!J34)/'R2実績'!D34/365*1000000,"-")</f>
        <v>659.46813614759469</v>
      </c>
      <c r="N34" s="38">
        <f>IF(D34&lt;&gt;0,[7]ごみ搬入量内訳!CM34/'R2実績'!D34/365*1000000,"-")</f>
        <v>163.17193265878126</v>
      </c>
      <c r="O34" s="38">
        <f>[7]ごみ搬入量内訳!DH34</f>
        <v>0</v>
      </c>
      <c r="P34" s="38">
        <f>[7]ごみ処理量内訳!E34</f>
        <v>4513</v>
      </c>
      <c r="Q34" s="38">
        <f>[7]ごみ処理量内訳!N34</f>
        <v>302</v>
      </c>
      <c r="R34" s="38">
        <f t="shared" si="3"/>
        <v>693</v>
      </c>
      <c r="S34" s="38">
        <f>[7]ごみ処理量内訳!G34</f>
        <v>439</v>
      </c>
      <c r="T34" s="38">
        <f>[7]ごみ処理量内訳!L34</f>
        <v>254</v>
      </c>
      <c r="U34" s="38">
        <f>[7]ごみ処理量内訳!H34</f>
        <v>0</v>
      </c>
      <c r="V34" s="38">
        <f>[7]ごみ処理量内訳!I34</f>
        <v>0</v>
      </c>
      <c r="W34" s="38">
        <f>[7]ごみ処理量内訳!J34</f>
        <v>0</v>
      </c>
      <c r="X34" s="38">
        <f>[7]ごみ処理量内訳!K34</f>
        <v>0</v>
      </c>
      <c r="Y34" s="38">
        <f>[7]ごみ処理量内訳!M34</f>
        <v>0</v>
      </c>
      <c r="Z34" s="38">
        <f>[7]資源化量内訳!Y34</f>
        <v>0</v>
      </c>
      <c r="AA34" s="38">
        <f t="shared" si="4"/>
        <v>5508</v>
      </c>
      <c r="AB34" s="40">
        <f t="shared" si="5"/>
        <v>94.517066085693529</v>
      </c>
      <c r="AC34" s="38">
        <f>[7]施設資源化量内訳!Y34</f>
        <v>328</v>
      </c>
      <c r="AD34" s="38">
        <f>[7]施設資源化量内訳!AT34</f>
        <v>116</v>
      </c>
      <c r="AE34" s="38">
        <f>[7]施設資源化量内訳!BO34</f>
        <v>0</v>
      </c>
      <c r="AF34" s="38">
        <f>[7]施設資源化量内訳!CJ34</f>
        <v>0</v>
      </c>
      <c r="AG34" s="38">
        <f>[7]施設資源化量内訳!DE34</f>
        <v>0</v>
      </c>
      <c r="AH34" s="38">
        <f>[7]施設資源化量内訳!DZ34</f>
        <v>0</v>
      </c>
      <c r="AI34" s="38">
        <f>[7]施設資源化量内訳!EU34</f>
        <v>254</v>
      </c>
      <c r="AJ34" s="38">
        <f t="shared" si="6"/>
        <v>698</v>
      </c>
      <c r="AK34" s="40">
        <f t="shared" si="7"/>
        <v>13.814728543271816</v>
      </c>
      <c r="AL34" s="40">
        <f>IF((AA34+J34)&lt;&gt;0,([7]資源化量内訳!D34-[7]資源化量内訳!R34-[7]資源化量内訳!T34-[7]資源化量内訳!V34-[7]資源化量内訳!U34)/(AA34+J34)*100,"-")</f>
        <v>13.814728543271816</v>
      </c>
      <c r="AM34" s="38">
        <f>[7]ごみ処理量内訳!AA34</f>
        <v>302</v>
      </c>
      <c r="AN34" s="38">
        <f>[7]ごみ処理量内訳!AB34</f>
        <v>149</v>
      </c>
      <c r="AO34" s="38">
        <f>[7]ごみ処理量内訳!AC34</f>
        <v>5</v>
      </c>
      <c r="AP34" s="38">
        <f t="shared" si="8"/>
        <v>456</v>
      </c>
      <c r="AQ34" s="41" t="s">
        <v>48</v>
      </c>
      <c r="AR34" s="42"/>
    </row>
    <row r="35" spans="1:44" s="4" customFormat="1" ht="13.5" customHeight="1" x14ac:dyDescent="0.2">
      <c r="A35" s="36" t="s">
        <v>44</v>
      </c>
      <c r="B35" s="37" t="s">
        <v>101</v>
      </c>
      <c r="C35" s="36" t="s">
        <v>102</v>
      </c>
      <c r="D35" s="38">
        <f t="shared" si="0"/>
        <v>9664</v>
      </c>
      <c r="E35" s="38">
        <v>9664</v>
      </c>
      <c r="F35" s="38">
        <v>0</v>
      </c>
      <c r="G35" s="38">
        <v>452</v>
      </c>
      <c r="H35" s="38">
        <f>SUM([7]ごみ搬入量内訳!E35,+[7]ごみ搬入量内訳!AD35)</f>
        <v>2789</v>
      </c>
      <c r="I35" s="38">
        <f>[7]ごみ搬入量内訳!BC35</f>
        <v>69</v>
      </c>
      <c r="J35" s="38">
        <f>[7]資源化量内訳!BO35</f>
        <v>0</v>
      </c>
      <c r="K35" s="38">
        <f t="shared" si="1"/>
        <v>2858</v>
      </c>
      <c r="L35" s="39">
        <f t="shared" si="2"/>
        <v>810.23768484078732</v>
      </c>
      <c r="M35" s="38">
        <f>IF(D35&lt;&gt;0,([7]ごみ搬入量内訳!BR35+'R2実績'!J35)/'R2実績'!D35/365*1000000,"-")</f>
        <v>644.95826907375488</v>
      </c>
      <c r="N35" s="38">
        <f>IF(D35&lt;&gt;0,[7]ごみ搬入量内訳!CM35/'R2実績'!D35/365*1000000,"-")</f>
        <v>165.27941576703256</v>
      </c>
      <c r="O35" s="38">
        <f>[7]ごみ搬入量内訳!DH35</f>
        <v>0</v>
      </c>
      <c r="P35" s="38">
        <f>[7]ごみ処理量内訳!E35</f>
        <v>2057</v>
      </c>
      <c r="Q35" s="38">
        <f>[7]ごみ処理量内訳!N35</f>
        <v>30</v>
      </c>
      <c r="R35" s="38">
        <f t="shared" si="3"/>
        <v>325</v>
      </c>
      <c r="S35" s="38">
        <f>[7]ごみ処理量内訳!G35</f>
        <v>254</v>
      </c>
      <c r="T35" s="38">
        <f>[7]ごみ処理量内訳!L35</f>
        <v>29</v>
      </c>
      <c r="U35" s="38">
        <f>[7]ごみ処理量内訳!H35</f>
        <v>42</v>
      </c>
      <c r="V35" s="38">
        <f>[7]ごみ処理量内訳!I35</f>
        <v>0</v>
      </c>
      <c r="W35" s="38">
        <f>[7]ごみ処理量内訳!J35</f>
        <v>0</v>
      </c>
      <c r="X35" s="38">
        <f>[7]ごみ処理量内訳!K35</f>
        <v>0</v>
      </c>
      <c r="Y35" s="38">
        <f>[7]ごみ処理量内訳!M35</f>
        <v>0</v>
      </c>
      <c r="Z35" s="38">
        <f>[7]資源化量内訳!Y35</f>
        <v>442</v>
      </c>
      <c r="AA35" s="38">
        <f t="shared" si="4"/>
        <v>2854</v>
      </c>
      <c r="AB35" s="40">
        <f t="shared" si="5"/>
        <v>98.948843728100911</v>
      </c>
      <c r="AC35" s="38">
        <f>[7]施設資源化量内訳!Y35</f>
        <v>134</v>
      </c>
      <c r="AD35" s="38">
        <f>[7]施設資源化量内訳!AT35</f>
        <v>67</v>
      </c>
      <c r="AE35" s="38">
        <f>[7]施設資源化量内訳!BO35</f>
        <v>42</v>
      </c>
      <c r="AF35" s="38">
        <f>[7]施設資源化量内訳!CJ35</f>
        <v>0</v>
      </c>
      <c r="AG35" s="38">
        <f>[7]施設資源化量内訳!DE35</f>
        <v>0</v>
      </c>
      <c r="AH35" s="38">
        <f>[7]施設資源化量内訳!DZ35</f>
        <v>0</v>
      </c>
      <c r="AI35" s="38">
        <f>[7]施設資源化量内訳!EU35</f>
        <v>29</v>
      </c>
      <c r="AJ35" s="38">
        <f t="shared" si="6"/>
        <v>272</v>
      </c>
      <c r="AK35" s="40">
        <f t="shared" si="7"/>
        <v>25.017519271198317</v>
      </c>
      <c r="AL35" s="40">
        <f>IF((AA35+J35)&lt;&gt;0,([7]資源化量内訳!D35-[7]資源化量内訳!R35-[7]資源化量内訳!T35-[7]資源化量内訳!V35-[7]資源化量内訳!U35)/(AA35+J35)*100,"-")</f>
        <v>25.017519271198317</v>
      </c>
      <c r="AM35" s="38">
        <f>[7]ごみ処理量内訳!AA35</f>
        <v>30</v>
      </c>
      <c r="AN35" s="38">
        <f>[7]ごみ処理量内訳!AB35</f>
        <v>67</v>
      </c>
      <c r="AO35" s="38">
        <f>[7]ごみ処理量内訳!AC35</f>
        <v>3</v>
      </c>
      <c r="AP35" s="38">
        <f t="shared" si="8"/>
        <v>100</v>
      </c>
      <c r="AQ35" s="41" t="s">
        <v>48</v>
      </c>
      <c r="AR35" s="42"/>
    </row>
    <row r="36" spans="1:44" s="4" customFormat="1" ht="13.5" customHeight="1" x14ac:dyDescent="0.2">
      <c r="A36" s="36" t="s">
        <v>44</v>
      </c>
      <c r="B36" s="37" t="s">
        <v>103</v>
      </c>
      <c r="C36" s="36" t="s">
        <v>104</v>
      </c>
      <c r="D36" s="38">
        <f t="shared" si="0"/>
        <v>14355</v>
      </c>
      <c r="E36" s="38">
        <v>14355</v>
      </c>
      <c r="F36" s="38">
        <v>0</v>
      </c>
      <c r="G36" s="38">
        <v>321</v>
      </c>
      <c r="H36" s="38">
        <f>SUM([7]ごみ搬入量内訳!E36,+[7]ごみ搬入量内訳!AD36)</f>
        <v>4546</v>
      </c>
      <c r="I36" s="38">
        <f>[7]ごみ搬入量内訳!BC36</f>
        <v>317</v>
      </c>
      <c r="J36" s="38">
        <f>[7]資源化量内訳!BO36</f>
        <v>211</v>
      </c>
      <c r="K36" s="38">
        <f t="shared" si="1"/>
        <v>5074</v>
      </c>
      <c r="L36" s="39">
        <f t="shared" si="2"/>
        <v>968.39915451157776</v>
      </c>
      <c r="M36" s="38">
        <f>IF(D36&lt;&gt;0,([7]ごみ搬入量内訳!BR36+'R2実績'!J36)/'R2実績'!D36/365*1000000,"-")</f>
        <v>562.2593435536279</v>
      </c>
      <c r="N36" s="38">
        <f>IF(D36&lt;&gt;0,[7]ごみ搬入量内訳!CM36/'R2実績'!D36/365*1000000,"-")</f>
        <v>406.13981095794986</v>
      </c>
      <c r="O36" s="38">
        <f>[7]ごみ搬入量内訳!DH36</f>
        <v>0</v>
      </c>
      <c r="P36" s="38">
        <f>[7]ごみ処理量内訳!E36</f>
        <v>3999</v>
      </c>
      <c r="Q36" s="38">
        <f>[7]ごみ処理量内訳!N36</f>
        <v>199</v>
      </c>
      <c r="R36" s="38">
        <f t="shared" si="3"/>
        <v>556</v>
      </c>
      <c r="S36" s="38">
        <f>[7]ごみ処理量内訳!G36</f>
        <v>556</v>
      </c>
      <c r="T36" s="38">
        <f>[7]ごみ処理量内訳!L36</f>
        <v>0</v>
      </c>
      <c r="U36" s="38">
        <f>[7]ごみ処理量内訳!H36</f>
        <v>0</v>
      </c>
      <c r="V36" s="38">
        <f>[7]ごみ処理量内訳!I36</f>
        <v>0</v>
      </c>
      <c r="W36" s="38">
        <f>[7]ごみ処理量内訳!J36</f>
        <v>0</v>
      </c>
      <c r="X36" s="38">
        <f>[7]ごみ処理量内訳!K36</f>
        <v>0</v>
      </c>
      <c r="Y36" s="38">
        <f>[7]ごみ処理量内訳!M36</f>
        <v>0</v>
      </c>
      <c r="Z36" s="38">
        <f>[7]資源化量内訳!Y36</f>
        <v>109</v>
      </c>
      <c r="AA36" s="38">
        <f t="shared" si="4"/>
        <v>4863</v>
      </c>
      <c r="AB36" s="40">
        <f t="shared" si="5"/>
        <v>95.907875796833224</v>
      </c>
      <c r="AC36" s="38">
        <f>[7]施設資源化量内訳!Y36</f>
        <v>291</v>
      </c>
      <c r="AD36" s="38">
        <f>[7]施設資源化量内訳!AT36</f>
        <v>0</v>
      </c>
      <c r="AE36" s="38">
        <f>[7]施設資源化量内訳!BO36</f>
        <v>0</v>
      </c>
      <c r="AF36" s="38">
        <f>[7]施設資源化量内訳!CJ36</f>
        <v>0</v>
      </c>
      <c r="AG36" s="38">
        <f>[7]施設資源化量内訳!DE36</f>
        <v>0</v>
      </c>
      <c r="AH36" s="38">
        <f>[7]施設資源化量内訳!DZ36</f>
        <v>0</v>
      </c>
      <c r="AI36" s="38">
        <f>[7]施設資源化量内訳!EU36</f>
        <v>0</v>
      </c>
      <c r="AJ36" s="38">
        <f t="shared" si="6"/>
        <v>291</v>
      </c>
      <c r="AK36" s="40">
        <f t="shared" si="7"/>
        <v>12.041781631848639</v>
      </c>
      <c r="AL36" s="40">
        <f>IF((AA36+J36)&lt;&gt;0,([7]資源化量内訳!D36-[7]資源化量内訳!R36-[7]資源化量内訳!T36-[7]資源化量内訳!V36-[7]資源化量内訳!U36)/(AA36+J36)*100,"-")</f>
        <v>12.041781631848639</v>
      </c>
      <c r="AM36" s="38">
        <f>[7]ごみ処理量内訳!AA36</f>
        <v>199</v>
      </c>
      <c r="AN36" s="38">
        <f>[7]ごみ処理量内訳!AB36</f>
        <v>132</v>
      </c>
      <c r="AO36" s="38">
        <f>[7]ごみ処理量内訳!AC36</f>
        <v>6</v>
      </c>
      <c r="AP36" s="38">
        <f t="shared" si="8"/>
        <v>337</v>
      </c>
      <c r="AQ36" s="41" t="s">
        <v>48</v>
      </c>
      <c r="AR36" s="42"/>
    </row>
    <row r="37" spans="1:44" s="4" customFormat="1" ht="13.5" customHeight="1" x14ac:dyDescent="0.2">
      <c r="A37" s="36" t="s">
        <v>44</v>
      </c>
      <c r="B37" s="37" t="s">
        <v>105</v>
      </c>
      <c r="C37" s="36" t="s">
        <v>106</v>
      </c>
      <c r="D37" s="38">
        <f t="shared" si="0"/>
        <v>19535</v>
      </c>
      <c r="E37" s="38">
        <v>19535</v>
      </c>
      <c r="F37" s="38">
        <v>0</v>
      </c>
      <c r="G37" s="38">
        <v>255</v>
      </c>
      <c r="H37" s="38">
        <f>SUM([7]ごみ搬入量内訳!E37,+[7]ごみ搬入量内訳!AD37)</f>
        <v>5788</v>
      </c>
      <c r="I37" s="38">
        <f>[7]ごみ搬入量内訳!BC37</f>
        <v>57</v>
      </c>
      <c r="J37" s="38">
        <f>[7]資源化量内訳!BO37</f>
        <v>221</v>
      </c>
      <c r="K37" s="38">
        <f t="shared" si="1"/>
        <v>6066</v>
      </c>
      <c r="L37" s="39">
        <f t="shared" si="2"/>
        <v>850.73857600162683</v>
      </c>
      <c r="M37" s="38">
        <f>IF(D37&lt;&gt;0,([7]ごみ搬入量内訳!BR37+'R2実績'!J37)/'R2実績'!D37/365*1000000,"-")</f>
        <v>718.48561240625361</v>
      </c>
      <c r="N37" s="38">
        <f>IF(D37&lt;&gt;0,[7]ごみ搬入量内訳!CM37/'R2実績'!D37/365*1000000,"-")</f>
        <v>132.25296359537325</v>
      </c>
      <c r="O37" s="38">
        <f>[7]ごみ搬入量内訳!DH37</f>
        <v>0</v>
      </c>
      <c r="P37" s="38">
        <f>[7]ごみ処理量内訳!E37</f>
        <v>4240</v>
      </c>
      <c r="Q37" s="38">
        <f>[7]ごみ処理量内訳!N37</f>
        <v>1</v>
      </c>
      <c r="R37" s="38">
        <f t="shared" si="3"/>
        <v>1604</v>
      </c>
      <c r="S37" s="38">
        <f>[7]ごみ処理量内訳!G37</f>
        <v>79</v>
      </c>
      <c r="T37" s="38">
        <f>[7]ごみ処理量内訳!L37</f>
        <v>775</v>
      </c>
      <c r="U37" s="38">
        <f>[7]ごみ処理量内訳!H37</f>
        <v>0</v>
      </c>
      <c r="V37" s="38">
        <f>[7]ごみ処理量内訳!I37</f>
        <v>0</v>
      </c>
      <c r="W37" s="38">
        <f>[7]ごみ処理量内訳!J37</f>
        <v>0</v>
      </c>
      <c r="X37" s="38">
        <f>[7]ごみ処理量内訳!K37</f>
        <v>321</v>
      </c>
      <c r="Y37" s="38">
        <f>[7]ごみ処理量内訳!M37</f>
        <v>429</v>
      </c>
      <c r="Z37" s="38">
        <f>[7]資源化量内訳!Y37</f>
        <v>0</v>
      </c>
      <c r="AA37" s="38">
        <f t="shared" si="4"/>
        <v>5845</v>
      </c>
      <c r="AB37" s="40">
        <f t="shared" si="5"/>
        <v>99.982891360136875</v>
      </c>
      <c r="AC37" s="38">
        <f>[7]施設資源化量内訳!Y37</f>
        <v>290</v>
      </c>
      <c r="AD37" s="38">
        <f>[7]施設資源化量内訳!AT37</f>
        <v>0</v>
      </c>
      <c r="AE37" s="38">
        <f>[7]施設資源化量内訳!BO37</f>
        <v>0</v>
      </c>
      <c r="AF37" s="38">
        <f>[7]施設資源化量内訳!CJ37</f>
        <v>0</v>
      </c>
      <c r="AG37" s="38">
        <f>[7]施設資源化量内訳!DE37</f>
        <v>0</v>
      </c>
      <c r="AH37" s="38">
        <f>[7]施設資源化量内訳!DZ37</f>
        <v>0</v>
      </c>
      <c r="AI37" s="38">
        <f>[7]施設資源化量内訳!EU37</f>
        <v>592</v>
      </c>
      <c r="AJ37" s="38">
        <f t="shared" si="6"/>
        <v>882</v>
      </c>
      <c r="AK37" s="40">
        <f t="shared" si="7"/>
        <v>18.183316848005276</v>
      </c>
      <c r="AL37" s="40">
        <f>IF((AA37+J37)&lt;&gt;0,([7]資源化量内訳!D37-[7]資源化量内訳!R37-[7]資源化量内訳!T37-[7]資源化量内訳!V37-[7]資源化量内訳!U37)/(AA37+J37)*100,"-")</f>
        <v>18.183316848005276</v>
      </c>
      <c r="AM37" s="38">
        <f>[7]ごみ処理量内訳!AA37</f>
        <v>1</v>
      </c>
      <c r="AN37" s="38">
        <f>[7]ごみ処理量内訳!AB37</f>
        <v>0</v>
      </c>
      <c r="AO37" s="38">
        <f>[7]ごみ処理量内訳!AC37</f>
        <v>216</v>
      </c>
      <c r="AP37" s="38">
        <f t="shared" si="8"/>
        <v>217</v>
      </c>
      <c r="AQ37" s="41" t="s">
        <v>48</v>
      </c>
      <c r="AR37" s="42"/>
    </row>
    <row r="38" spans="1:44" s="4" customFormat="1" ht="13.5" customHeight="1" x14ac:dyDescent="0.2">
      <c r="A38" s="36" t="s">
        <v>44</v>
      </c>
      <c r="B38" s="37" t="s">
        <v>107</v>
      </c>
      <c r="C38" s="36" t="s">
        <v>108</v>
      </c>
      <c r="D38" s="38">
        <f t="shared" si="0"/>
        <v>22400</v>
      </c>
      <c r="E38" s="38">
        <v>22400</v>
      </c>
      <c r="F38" s="38">
        <v>0</v>
      </c>
      <c r="G38" s="38">
        <v>352</v>
      </c>
      <c r="H38" s="38">
        <f>SUM([7]ごみ搬入量内訳!E38,+[7]ごみ搬入量内訳!AD38)</f>
        <v>4816</v>
      </c>
      <c r="I38" s="38">
        <f>[7]ごみ搬入量内訳!BC38</f>
        <v>677</v>
      </c>
      <c r="J38" s="38">
        <f>[7]資源化量内訳!BO38</f>
        <v>0</v>
      </c>
      <c r="K38" s="38">
        <f t="shared" si="1"/>
        <v>5493</v>
      </c>
      <c r="L38" s="39">
        <f t="shared" si="2"/>
        <v>671.84442270058707</v>
      </c>
      <c r="M38" s="38">
        <f>IF(D38&lt;&gt;0,([7]ごみ搬入量内訳!BR38+'R2実績'!J38)/'R2実績'!D38/365*1000000,"-")</f>
        <v>531.80039138943255</v>
      </c>
      <c r="N38" s="38">
        <f>IF(D38&lt;&gt;0,[7]ごみ搬入量内訳!CM38/'R2実績'!D38/365*1000000,"-")</f>
        <v>140.04403131115461</v>
      </c>
      <c r="O38" s="38">
        <f>[7]ごみ搬入量内訳!DH38</f>
        <v>0</v>
      </c>
      <c r="P38" s="38">
        <f>[7]ごみ処理量内訳!E38</f>
        <v>4350</v>
      </c>
      <c r="Q38" s="38">
        <f>[7]ごみ処理量内訳!N38</f>
        <v>0</v>
      </c>
      <c r="R38" s="38">
        <f t="shared" si="3"/>
        <v>704</v>
      </c>
      <c r="S38" s="38">
        <f>[7]ごみ処理量内訳!G38</f>
        <v>704</v>
      </c>
      <c r="T38" s="38">
        <f>[7]ごみ処理量内訳!L38</f>
        <v>0</v>
      </c>
      <c r="U38" s="38">
        <f>[7]ごみ処理量内訳!H38</f>
        <v>0</v>
      </c>
      <c r="V38" s="38">
        <f>[7]ごみ処理量内訳!I38</f>
        <v>0</v>
      </c>
      <c r="W38" s="38">
        <f>[7]ごみ処理量内訳!J38</f>
        <v>0</v>
      </c>
      <c r="X38" s="38">
        <f>[7]ごみ処理量内訳!K38</f>
        <v>0</v>
      </c>
      <c r="Y38" s="38">
        <f>[7]ごみ処理量内訳!M38</f>
        <v>0</v>
      </c>
      <c r="Z38" s="38">
        <f>[7]資源化量内訳!Y38</f>
        <v>340</v>
      </c>
      <c r="AA38" s="38">
        <f t="shared" si="4"/>
        <v>5394</v>
      </c>
      <c r="AB38" s="40">
        <f t="shared" si="5"/>
        <v>100</v>
      </c>
      <c r="AC38" s="38">
        <f>[7]施設資源化量内訳!Y38</f>
        <v>0</v>
      </c>
      <c r="AD38" s="38">
        <f>[7]施設資源化量内訳!AT38</f>
        <v>0</v>
      </c>
      <c r="AE38" s="38">
        <f>[7]施設資源化量内訳!BO38</f>
        <v>0</v>
      </c>
      <c r="AF38" s="38">
        <f>[7]施設資源化量内訳!CJ38</f>
        <v>0</v>
      </c>
      <c r="AG38" s="38">
        <f>[7]施設資源化量内訳!DE38</f>
        <v>0</v>
      </c>
      <c r="AH38" s="38">
        <f>[7]施設資源化量内訳!DZ38</f>
        <v>0</v>
      </c>
      <c r="AI38" s="38">
        <f>[7]施設資源化量内訳!EU38</f>
        <v>0</v>
      </c>
      <c r="AJ38" s="38">
        <f t="shared" si="6"/>
        <v>0</v>
      </c>
      <c r="AK38" s="40">
        <f t="shared" si="7"/>
        <v>6.3032999629217645</v>
      </c>
      <c r="AL38" s="40">
        <f>IF((AA38+J38)&lt;&gt;0,([7]資源化量内訳!D38-[7]資源化量内訳!R38-[7]資源化量内訳!T38-[7]資源化量内訳!V38-[7]資源化量内訳!U38)/(AA38+J38)*100,"-")</f>
        <v>6.3032999629217645</v>
      </c>
      <c r="AM38" s="38">
        <f>[7]ごみ処理量内訳!AA38</f>
        <v>0</v>
      </c>
      <c r="AN38" s="38">
        <f>[7]ごみ処理量内訳!AB38</f>
        <v>146</v>
      </c>
      <c r="AO38" s="38">
        <f>[7]ごみ処理量内訳!AC38</f>
        <v>73</v>
      </c>
      <c r="AP38" s="38">
        <f t="shared" si="8"/>
        <v>219</v>
      </c>
      <c r="AQ38" s="41" t="s">
        <v>48</v>
      </c>
      <c r="AR38" s="42"/>
    </row>
    <row r="39" spans="1:44" s="4" customFormat="1" ht="13.5" customHeight="1" x14ac:dyDescent="0.2">
      <c r="A39" s="36" t="s">
        <v>44</v>
      </c>
      <c r="B39" s="37" t="s">
        <v>109</v>
      </c>
      <c r="C39" s="36" t="s">
        <v>110</v>
      </c>
      <c r="D39" s="38">
        <f t="shared" si="0"/>
        <v>23378</v>
      </c>
      <c r="E39" s="38">
        <v>23378</v>
      </c>
      <c r="F39" s="38">
        <v>0</v>
      </c>
      <c r="G39" s="38">
        <v>508</v>
      </c>
      <c r="H39" s="38">
        <f>SUM([7]ごみ搬入量内訳!E39,+[7]ごみ搬入量内訳!AD39)</f>
        <v>4614</v>
      </c>
      <c r="I39" s="38">
        <f>[7]ごみ搬入量内訳!BC39</f>
        <v>1258</v>
      </c>
      <c r="J39" s="38">
        <f>[7]資源化量内訳!BO39</f>
        <v>15</v>
      </c>
      <c r="K39" s="38">
        <f t="shared" si="1"/>
        <v>5887</v>
      </c>
      <c r="L39" s="39">
        <f t="shared" si="2"/>
        <v>689.91218766736552</v>
      </c>
      <c r="M39" s="38">
        <f>IF(D39&lt;&gt;0,([7]ごみ搬入量内訳!BR39+'R2実績'!J39)/'R2実績'!D39/365*1000000,"-")</f>
        <v>558.30502158099705</v>
      </c>
      <c r="N39" s="38">
        <f>IF(D39&lt;&gt;0,[7]ごみ搬入量内訳!CM39/'R2実績'!D39/365*1000000,"-")</f>
        <v>131.60716608636852</v>
      </c>
      <c r="O39" s="38">
        <f>[7]ごみ搬入量内訳!DH39</f>
        <v>59</v>
      </c>
      <c r="P39" s="38">
        <f>[7]ごみ処理量内訳!E39</f>
        <v>4654</v>
      </c>
      <c r="Q39" s="38">
        <f>[7]ごみ処理量内訳!N39</f>
        <v>112</v>
      </c>
      <c r="R39" s="38">
        <f t="shared" si="3"/>
        <v>0</v>
      </c>
      <c r="S39" s="38">
        <f>[7]ごみ処理量内訳!G39</f>
        <v>0</v>
      </c>
      <c r="T39" s="38">
        <f>[7]ごみ処理量内訳!L39</f>
        <v>0</v>
      </c>
      <c r="U39" s="38">
        <f>[7]ごみ処理量内訳!H39</f>
        <v>0</v>
      </c>
      <c r="V39" s="38">
        <f>[7]ごみ処理量内訳!I39</f>
        <v>0</v>
      </c>
      <c r="W39" s="38">
        <f>[7]ごみ処理量内訳!J39</f>
        <v>0</v>
      </c>
      <c r="X39" s="38">
        <f>[7]ごみ処理量内訳!K39</f>
        <v>0</v>
      </c>
      <c r="Y39" s="38">
        <f>[7]ごみ処理量内訳!M39</f>
        <v>0</v>
      </c>
      <c r="Z39" s="38">
        <f>[7]資源化量内訳!Y39</f>
        <v>1106</v>
      </c>
      <c r="AA39" s="38">
        <f t="shared" si="4"/>
        <v>5872</v>
      </c>
      <c r="AB39" s="40">
        <f t="shared" si="5"/>
        <v>98.09264305177112</v>
      </c>
      <c r="AC39" s="38">
        <f>[7]施設資源化量内訳!Y39</f>
        <v>0</v>
      </c>
      <c r="AD39" s="38">
        <f>[7]施設資源化量内訳!AT39</f>
        <v>0</v>
      </c>
      <c r="AE39" s="38">
        <f>[7]施設資源化量内訳!BO39</f>
        <v>0</v>
      </c>
      <c r="AF39" s="38">
        <f>[7]施設資源化量内訳!CJ39</f>
        <v>0</v>
      </c>
      <c r="AG39" s="38">
        <f>[7]施設資源化量内訳!DE39</f>
        <v>0</v>
      </c>
      <c r="AH39" s="38">
        <f>[7]施設資源化量内訳!DZ39</f>
        <v>0</v>
      </c>
      <c r="AI39" s="38">
        <f>[7]施設資源化量内訳!EU39</f>
        <v>0</v>
      </c>
      <c r="AJ39" s="38">
        <f t="shared" si="6"/>
        <v>0</v>
      </c>
      <c r="AK39" s="40">
        <f t="shared" si="7"/>
        <v>19.041956854085274</v>
      </c>
      <c r="AL39" s="40">
        <f>IF((AA39+J39)&lt;&gt;0,([7]資源化量内訳!D39-[7]資源化量内訳!R39-[7]資源化量内訳!T39-[7]資源化量内訳!V39-[7]資源化量内訳!U39)/(AA39+J39)*100,"-")</f>
        <v>19.041956854085274</v>
      </c>
      <c r="AM39" s="38">
        <f>[7]ごみ処理量内訳!AA39</f>
        <v>112</v>
      </c>
      <c r="AN39" s="38">
        <f>[7]ごみ処理量内訳!AB39</f>
        <v>154</v>
      </c>
      <c r="AO39" s="38">
        <f>[7]ごみ処理量内訳!AC39</f>
        <v>0</v>
      </c>
      <c r="AP39" s="38">
        <f t="shared" si="8"/>
        <v>266</v>
      </c>
      <c r="AQ39" s="41" t="s">
        <v>48</v>
      </c>
      <c r="AR39" s="42"/>
    </row>
    <row r="40" spans="1:44" s="4" customFormat="1" ht="13.5" customHeight="1" x14ac:dyDescent="0.2">
      <c r="A40" s="36" t="s">
        <v>44</v>
      </c>
      <c r="B40" s="37" t="s">
        <v>111</v>
      </c>
      <c r="C40" s="36" t="s">
        <v>112</v>
      </c>
      <c r="D40" s="38">
        <f t="shared" si="0"/>
        <v>18148</v>
      </c>
      <c r="E40" s="38">
        <v>18148</v>
      </c>
      <c r="F40" s="38">
        <v>0</v>
      </c>
      <c r="G40" s="38">
        <v>533</v>
      </c>
      <c r="H40" s="38">
        <f>SUM([7]ごみ搬入量内訳!E40,+[7]ごみ搬入量内訳!AD40)</f>
        <v>4895</v>
      </c>
      <c r="I40" s="38">
        <f>[7]ごみ搬入量内訳!BC40</f>
        <v>634</v>
      </c>
      <c r="J40" s="38">
        <f>[7]資源化量内訳!BO40</f>
        <v>41</v>
      </c>
      <c r="K40" s="38">
        <f t="shared" si="1"/>
        <v>5570</v>
      </c>
      <c r="L40" s="39">
        <f t="shared" si="2"/>
        <v>840.8791036258948</v>
      </c>
      <c r="M40" s="38">
        <f>IF(D40&lt;&gt;0,([7]ごみ搬入量内訳!BR40+'R2実績'!J40)/'R2実績'!D40/365*1000000,"-")</f>
        <v>593.59724155422236</v>
      </c>
      <c r="N40" s="38">
        <f>IF(D40&lt;&gt;0,[7]ごみ搬入量内訳!CM40/'R2実績'!D40/365*1000000,"-")</f>
        <v>247.28186207167246</v>
      </c>
      <c r="O40" s="38">
        <f>[7]ごみ搬入量内訳!DH40</f>
        <v>0</v>
      </c>
      <c r="P40" s="38">
        <f>[7]ごみ処理量内訳!E40</f>
        <v>4700</v>
      </c>
      <c r="Q40" s="38">
        <f>[7]ごみ処理量内訳!N40</f>
        <v>12</v>
      </c>
      <c r="R40" s="38">
        <f t="shared" si="3"/>
        <v>817</v>
      </c>
      <c r="S40" s="38">
        <f>[7]ごみ処理量内訳!G40</f>
        <v>158</v>
      </c>
      <c r="T40" s="38">
        <f>[7]ごみ処理量内訳!L40</f>
        <v>618</v>
      </c>
      <c r="U40" s="38">
        <f>[7]ごみ処理量内訳!H40</f>
        <v>0</v>
      </c>
      <c r="V40" s="38">
        <f>[7]ごみ処理量内訳!I40</f>
        <v>0</v>
      </c>
      <c r="W40" s="38">
        <f>[7]ごみ処理量内訳!J40</f>
        <v>0</v>
      </c>
      <c r="X40" s="38">
        <f>[7]ごみ処理量内訳!K40</f>
        <v>41</v>
      </c>
      <c r="Y40" s="38">
        <f>[7]ごみ処理量内訳!M40</f>
        <v>0</v>
      </c>
      <c r="Z40" s="38">
        <f>[7]資源化量内訳!Y40</f>
        <v>0</v>
      </c>
      <c r="AA40" s="38">
        <f t="shared" si="4"/>
        <v>5529</v>
      </c>
      <c r="AB40" s="40">
        <f t="shared" si="5"/>
        <v>99.782962561041771</v>
      </c>
      <c r="AC40" s="38">
        <f>[7]施設資源化量内訳!Y40</f>
        <v>343</v>
      </c>
      <c r="AD40" s="38">
        <f>[7]施設資源化量内訳!AT40</f>
        <v>0</v>
      </c>
      <c r="AE40" s="38">
        <f>[7]施設資源化量内訳!BO40</f>
        <v>0</v>
      </c>
      <c r="AF40" s="38">
        <f>[7]施設資源化量内訳!CJ40</f>
        <v>0</v>
      </c>
      <c r="AG40" s="38">
        <f>[7]施設資源化量内訳!DE40</f>
        <v>0</v>
      </c>
      <c r="AH40" s="38">
        <f>[7]施設資源化量内訳!DZ40</f>
        <v>41</v>
      </c>
      <c r="AI40" s="38">
        <f>[7]施設資源化量内訳!EU40</f>
        <v>558</v>
      </c>
      <c r="AJ40" s="38">
        <f t="shared" si="6"/>
        <v>942</v>
      </c>
      <c r="AK40" s="40">
        <f t="shared" si="7"/>
        <v>17.648114901256733</v>
      </c>
      <c r="AL40" s="40">
        <f>IF((AA40+J40)&lt;&gt;0,([7]資源化量内訳!D40-[7]資源化量内訳!R40-[7]資源化量内訳!T40-[7]資源化量内訳!V40-[7]資源化量内訳!U40)/(AA40+J40)*100,"-")</f>
        <v>17.648114901256733</v>
      </c>
      <c r="AM40" s="38">
        <f>[7]ごみ処理量内訳!AA40</f>
        <v>12</v>
      </c>
      <c r="AN40" s="38">
        <f>[7]ごみ処理量内訳!AB40</f>
        <v>155</v>
      </c>
      <c r="AO40" s="38">
        <f>[7]ごみ処理量内訳!AC40</f>
        <v>0</v>
      </c>
      <c r="AP40" s="38">
        <f t="shared" si="8"/>
        <v>167</v>
      </c>
      <c r="AQ40" s="41" t="s">
        <v>48</v>
      </c>
      <c r="AR40" s="42"/>
    </row>
    <row r="41" spans="1:44" s="4" customFormat="1" ht="13.5" customHeight="1" x14ac:dyDescent="0.2">
      <c r="A41" s="36" t="s">
        <v>44</v>
      </c>
      <c r="B41" s="37" t="s">
        <v>113</v>
      </c>
      <c r="C41" s="36" t="s">
        <v>114</v>
      </c>
      <c r="D41" s="38">
        <f t="shared" si="0"/>
        <v>8069</v>
      </c>
      <c r="E41" s="38">
        <v>8069</v>
      </c>
      <c r="F41" s="38">
        <v>0</v>
      </c>
      <c r="G41" s="38">
        <v>540</v>
      </c>
      <c r="H41" s="38">
        <f>SUM([7]ごみ搬入量内訳!E41,+[7]ごみ搬入量内訳!AD41)</f>
        <v>1955</v>
      </c>
      <c r="I41" s="38">
        <f>[7]ごみ搬入量内訳!BC41</f>
        <v>18</v>
      </c>
      <c r="J41" s="38">
        <f>[7]資源化量内訳!BO41</f>
        <v>13</v>
      </c>
      <c r="K41" s="38">
        <f t="shared" si="1"/>
        <v>1986</v>
      </c>
      <c r="L41" s="39">
        <f t="shared" si="2"/>
        <v>674.3209679527771</v>
      </c>
      <c r="M41" s="38">
        <f>IF(D41&lt;&gt;0,([7]ごみ搬入量内訳!BR41+'R2実績'!J41)/'R2実績'!D41/365*1000000,"-")</f>
        <v>514.05938845946855</v>
      </c>
      <c r="N41" s="38">
        <f>IF(D41&lt;&gt;0,[7]ごみ搬入量内訳!CM41/'R2実績'!D41/365*1000000,"-")</f>
        <v>160.26157949330857</v>
      </c>
      <c r="O41" s="38">
        <f>[7]ごみ搬入量内訳!DH41</f>
        <v>0</v>
      </c>
      <c r="P41" s="38">
        <f>[7]ごみ処理量内訳!E41</f>
        <v>1805</v>
      </c>
      <c r="Q41" s="38">
        <f>[7]ごみ処理量内訳!N41</f>
        <v>22</v>
      </c>
      <c r="R41" s="38">
        <f t="shared" si="3"/>
        <v>145</v>
      </c>
      <c r="S41" s="38">
        <f>[7]ごみ処理量内訳!G41</f>
        <v>0</v>
      </c>
      <c r="T41" s="38">
        <f>[7]ごみ処理量内訳!L41</f>
        <v>145</v>
      </c>
      <c r="U41" s="38">
        <f>[7]ごみ処理量内訳!H41</f>
        <v>0</v>
      </c>
      <c r="V41" s="38">
        <f>[7]ごみ処理量内訳!I41</f>
        <v>0</v>
      </c>
      <c r="W41" s="38">
        <f>[7]ごみ処理量内訳!J41</f>
        <v>0</v>
      </c>
      <c r="X41" s="38">
        <f>[7]ごみ処理量内訳!K41</f>
        <v>0</v>
      </c>
      <c r="Y41" s="38">
        <f>[7]ごみ処理量内訳!M41</f>
        <v>0</v>
      </c>
      <c r="Z41" s="38">
        <f>[7]資源化量内訳!Y41</f>
        <v>1</v>
      </c>
      <c r="AA41" s="38">
        <f t="shared" si="4"/>
        <v>1973</v>
      </c>
      <c r="AB41" s="40">
        <f t="shared" si="5"/>
        <v>98.884946781550937</v>
      </c>
      <c r="AC41" s="38">
        <f>[7]施設資源化量内訳!Y41</f>
        <v>251</v>
      </c>
      <c r="AD41" s="38">
        <f>[7]施設資源化量内訳!AT41</f>
        <v>0</v>
      </c>
      <c r="AE41" s="38">
        <f>[7]施設資源化量内訳!BO41</f>
        <v>0</v>
      </c>
      <c r="AF41" s="38">
        <f>[7]施設資源化量内訳!CJ41</f>
        <v>0</v>
      </c>
      <c r="AG41" s="38">
        <f>[7]施設資源化量内訳!DE41</f>
        <v>0</v>
      </c>
      <c r="AH41" s="38">
        <f>[7]施設資源化量内訳!DZ41</f>
        <v>0</v>
      </c>
      <c r="AI41" s="38">
        <f>[7]施設資源化量内訳!EU41</f>
        <v>81</v>
      </c>
      <c r="AJ41" s="38">
        <f t="shared" si="6"/>
        <v>332</v>
      </c>
      <c r="AK41" s="40">
        <f t="shared" si="7"/>
        <v>17.421953675730112</v>
      </c>
      <c r="AL41" s="40">
        <f>IF((AA41+J41)&lt;&gt;0,([7]資源化量内訳!D41-[7]資源化量内訳!R41-[7]資源化量内訳!T41-[7]資源化量内訳!V41-[7]資源化量内訳!U41)/(AA41+J41)*100,"-")</f>
        <v>4.7834843907351461</v>
      </c>
      <c r="AM41" s="38">
        <f>[7]ごみ処理量内訳!AA41</f>
        <v>22</v>
      </c>
      <c r="AN41" s="38">
        <f>[7]ごみ処理量内訳!AB41</f>
        <v>0</v>
      </c>
      <c r="AO41" s="38">
        <f>[7]ごみ処理量内訳!AC41</f>
        <v>9</v>
      </c>
      <c r="AP41" s="38">
        <f t="shared" si="8"/>
        <v>31</v>
      </c>
      <c r="AQ41" s="41" t="s">
        <v>48</v>
      </c>
      <c r="AR41" s="42"/>
    </row>
    <row r="42" spans="1:44" s="4" customFormat="1" ht="13.5" customHeight="1" x14ac:dyDescent="0.2">
      <c r="A42" s="36" t="s">
        <v>44</v>
      </c>
      <c r="B42" s="37" t="s">
        <v>115</v>
      </c>
      <c r="C42" s="36" t="s">
        <v>116</v>
      </c>
      <c r="D42" s="38">
        <f t="shared" si="0"/>
        <v>5627</v>
      </c>
      <c r="E42" s="38">
        <v>5627</v>
      </c>
      <c r="F42" s="38">
        <v>0</v>
      </c>
      <c r="G42" s="38">
        <v>164</v>
      </c>
      <c r="H42" s="38">
        <f>SUM([7]ごみ搬入量内訳!E42,+[7]ごみ搬入量内訳!AD42)</f>
        <v>1508</v>
      </c>
      <c r="I42" s="38">
        <f>[7]ごみ搬入量内訳!BC42</f>
        <v>5</v>
      </c>
      <c r="J42" s="38">
        <f>[7]資源化量内訳!BO42</f>
        <v>72</v>
      </c>
      <c r="K42" s="38">
        <f t="shared" si="1"/>
        <v>1585</v>
      </c>
      <c r="L42" s="39">
        <f t="shared" si="2"/>
        <v>771.71952255636359</v>
      </c>
      <c r="M42" s="38">
        <f>IF(D42&lt;&gt;0,([7]ごみ搬入量内訳!BR42+'R2実績'!J42)/'R2実績'!D42/365*1000000,"-")</f>
        <v>540.44711043379391</v>
      </c>
      <c r="N42" s="38">
        <f>IF(D42&lt;&gt;0,[7]ごみ搬入量内訳!CM42/'R2実績'!D42/365*1000000,"-")</f>
        <v>231.27241212256951</v>
      </c>
      <c r="O42" s="38">
        <f>[7]ごみ搬入量内訳!DH42</f>
        <v>0</v>
      </c>
      <c r="P42" s="38">
        <f>[7]ごみ処理量内訳!E42</f>
        <v>1387</v>
      </c>
      <c r="Q42" s="38">
        <f>[7]ごみ処理量内訳!N42</f>
        <v>17</v>
      </c>
      <c r="R42" s="38">
        <f t="shared" si="3"/>
        <v>109</v>
      </c>
      <c r="S42" s="38">
        <f>[7]ごみ処理量内訳!G42</f>
        <v>0</v>
      </c>
      <c r="T42" s="38">
        <f>[7]ごみ処理量内訳!L42</f>
        <v>109</v>
      </c>
      <c r="U42" s="38">
        <f>[7]ごみ処理量内訳!H42</f>
        <v>0</v>
      </c>
      <c r="V42" s="38">
        <f>[7]ごみ処理量内訳!I42</f>
        <v>0</v>
      </c>
      <c r="W42" s="38">
        <f>[7]ごみ処理量内訳!J42</f>
        <v>0</v>
      </c>
      <c r="X42" s="38">
        <f>[7]ごみ処理量内訳!K42</f>
        <v>0</v>
      </c>
      <c r="Y42" s="38">
        <f>[7]ごみ処理量内訳!M42</f>
        <v>0</v>
      </c>
      <c r="Z42" s="38">
        <f>[7]資源化量内訳!Y42</f>
        <v>0</v>
      </c>
      <c r="AA42" s="38">
        <f t="shared" si="4"/>
        <v>1513</v>
      </c>
      <c r="AB42" s="40">
        <f t="shared" si="5"/>
        <v>98.876404494382015</v>
      </c>
      <c r="AC42" s="38">
        <f>[7]施設資源化量内訳!Y42</f>
        <v>18</v>
      </c>
      <c r="AD42" s="38">
        <f>[7]施設資源化量内訳!AT42</f>
        <v>0</v>
      </c>
      <c r="AE42" s="38">
        <f>[7]施設資源化量内訳!BO42</f>
        <v>0</v>
      </c>
      <c r="AF42" s="38">
        <f>[7]施設資源化量内訳!CJ42</f>
        <v>0</v>
      </c>
      <c r="AG42" s="38">
        <f>[7]施設資源化量内訳!DE42</f>
        <v>0</v>
      </c>
      <c r="AH42" s="38">
        <f>[7]施設資源化量内訳!DZ42</f>
        <v>0</v>
      </c>
      <c r="AI42" s="38">
        <f>[7]施設資源化量内訳!EU42</f>
        <v>51</v>
      </c>
      <c r="AJ42" s="38">
        <f t="shared" si="6"/>
        <v>69</v>
      </c>
      <c r="AK42" s="40">
        <f t="shared" si="7"/>
        <v>8.89589905362776</v>
      </c>
      <c r="AL42" s="40">
        <f>IF((AA42+J42)&lt;&gt;0,([7]資源化量内訳!D42-[7]資源化量内訳!R42-[7]資源化量内訳!T42-[7]資源化量内訳!V42-[7]資源化量内訳!U42)/(AA42+J42)*100,"-")</f>
        <v>7.7602523659305991</v>
      </c>
      <c r="AM42" s="38">
        <f>[7]ごみ処理量内訳!AA42</f>
        <v>17</v>
      </c>
      <c r="AN42" s="38">
        <f>[7]ごみ処理量内訳!AB42</f>
        <v>0</v>
      </c>
      <c r="AO42" s="38">
        <f>[7]ごみ処理量内訳!AC42</f>
        <v>0</v>
      </c>
      <c r="AP42" s="38">
        <f t="shared" si="8"/>
        <v>17</v>
      </c>
      <c r="AQ42" s="41" t="s">
        <v>48</v>
      </c>
      <c r="AR42" s="42"/>
    </row>
    <row r="43" spans="1:44" s="4" customFormat="1" ht="13.5" customHeight="1" x14ac:dyDescent="0.2">
      <c r="A43" s="36" t="s">
        <v>44</v>
      </c>
      <c r="B43" s="37" t="s">
        <v>117</v>
      </c>
      <c r="C43" s="36" t="s">
        <v>118</v>
      </c>
      <c r="D43" s="38">
        <f t="shared" si="0"/>
        <v>9866</v>
      </c>
      <c r="E43" s="38">
        <v>9866</v>
      </c>
      <c r="F43" s="38">
        <v>0</v>
      </c>
      <c r="G43" s="38">
        <v>204</v>
      </c>
      <c r="H43" s="38">
        <f>SUM([7]ごみ搬入量内訳!E43,+[7]ごみ搬入量内訳!AD43)</f>
        <v>2037</v>
      </c>
      <c r="I43" s="38">
        <f>[7]ごみ搬入量内訳!BC43</f>
        <v>7</v>
      </c>
      <c r="J43" s="38">
        <f>[7]資源化量内訳!BO43</f>
        <v>109</v>
      </c>
      <c r="K43" s="38">
        <f t="shared" si="1"/>
        <v>2153</v>
      </c>
      <c r="L43" s="39">
        <f t="shared" si="2"/>
        <v>597.87453243323546</v>
      </c>
      <c r="M43" s="38">
        <f>IF(D43&lt;&gt;0,([7]ごみ搬入量内訳!BR43+'R2実績'!J43)/'R2実績'!D43/365*1000000,"-")</f>
        <v>497.34941364975606</v>
      </c>
      <c r="N43" s="38">
        <f>IF(D43&lt;&gt;0,[7]ごみ搬入量内訳!CM43/'R2実績'!D43/365*1000000,"-")</f>
        <v>100.52511878347944</v>
      </c>
      <c r="O43" s="38">
        <f>[7]ごみ搬入量内訳!DH43</f>
        <v>0</v>
      </c>
      <c r="P43" s="38">
        <f>[7]ごみ処理量内訳!E43</f>
        <v>1749</v>
      </c>
      <c r="Q43" s="38">
        <f>[7]ごみ処理量内訳!N43</f>
        <v>18</v>
      </c>
      <c r="R43" s="38">
        <f t="shared" si="3"/>
        <v>245</v>
      </c>
      <c r="S43" s="38">
        <f>[7]ごみ処理量内訳!G43</f>
        <v>0</v>
      </c>
      <c r="T43" s="38">
        <f>[7]ごみ処理量内訳!L43</f>
        <v>245</v>
      </c>
      <c r="U43" s="38">
        <f>[7]ごみ処理量内訳!H43</f>
        <v>0</v>
      </c>
      <c r="V43" s="38">
        <f>[7]ごみ処理量内訳!I43</f>
        <v>0</v>
      </c>
      <c r="W43" s="38">
        <f>[7]ごみ処理量内訳!J43</f>
        <v>0</v>
      </c>
      <c r="X43" s="38">
        <f>[7]ごみ処理量内訳!K43</f>
        <v>0</v>
      </c>
      <c r="Y43" s="38">
        <f>[7]ごみ処理量内訳!M43</f>
        <v>0</v>
      </c>
      <c r="Z43" s="38">
        <f>[7]資源化量内訳!Y43</f>
        <v>1</v>
      </c>
      <c r="AA43" s="38">
        <f t="shared" si="4"/>
        <v>2013</v>
      </c>
      <c r="AB43" s="40">
        <f t="shared" si="5"/>
        <v>99.105812220566321</v>
      </c>
      <c r="AC43" s="38">
        <f>[7]施設資源化量内訳!Y43</f>
        <v>248</v>
      </c>
      <c r="AD43" s="38">
        <f>[7]施設資源化量内訳!AT43</f>
        <v>0</v>
      </c>
      <c r="AE43" s="38">
        <f>[7]施設資源化量内訳!BO43</f>
        <v>0</v>
      </c>
      <c r="AF43" s="38">
        <f>[7]施設資源化量内訳!CJ43</f>
        <v>0</v>
      </c>
      <c r="AG43" s="38">
        <f>[7]施設資源化量内訳!DE43</f>
        <v>0</v>
      </c>
      <c r="AH43" s="38">
        <f>[7]施設資源化量内訳!DZ43</f>
        <v>0</v>
      </c>
      <c r="AI43" s="38">
        <f>[7]施設資源化量内訳!EU43</f>
        <v>172</v>
      </c>
      <c r="AJ43" s="38">
        <f t="shared" si="6"/>
        <v>420</v>
      </c>
      <c r="AK43" s="40">
        <f t="shared" si="7"/>
        <v>24.976437323279924</v>
      </c>
      <c r="AL43" s="40">
        <f>IF((AA43+J43)&lt;&gt;0,([7]資源化量内訳!D43-[7]資源化量内訳!R43-[7]資源化量内訳!T43-[7]資源化量内訳!V43-[7]資源化量内訳!U43)/(AA43+J43)*100,"-")</f>
        <v>13.289349670122528</v>
      </c>
      <c r="AM43" s="38">
        <f>[7]ごみ処理量内訳!AA43</f>
        <v>18</v>
      </c>
      <c r="AN43" s="38">
        <f>[7]ごみ処理量内訳!AB43</f>
        <v>0</v>
      </c>
      <c r="AO43" s="38">
        <f>[7]ごみ処理量内訳!AC43</f>
        <v>0</v>
      </c>
      <c r="AP43" s="38">
        <f t="shared" si="8"/>
        <v>18</v>
      </c>
      <c r="AQ43" s="41" t="s">
        <v>48</v>
      </c>
      <c r="AR43" s="42"/>
    </row>
    <row r="44" spans="1:44" s="4" customFormat="1" ht="13.5" customHeight="1" x14ac:dyDescent="0.2">
      <c r="A44" s="36" t="s">
        <v>44</v>
      </c>
      <c r="B44" s="37" t="s">
        <v>119</v>
      </c>
      <c r="C44" s="36" t="s">
        <v>120</v>
      </c>
      <c r="D44" s="38">
        <f t="shared" si="0"/>
        <v>3408</v>
      </c>
      <c r="E44" s="38">
        <v>3408</v>
      </c>
      <c r="F44" s="38">
        <v>0</v>
      </c>
      <c r="G44" s="38">
        <v>28</v>
      </c>
      <c r="H44" s="38">
        <f>SUM([7]ごみ搬入量内訳!E44,+[7]ごみ搬入量内訳!AD44)</f>
        <v>687</v>
      </c>
      <c r="I44" s="38">
        <f>[7]ごみ搬入量内訳!BC44</f>
        <v>2</v>
      </c>
      <c r="J44" s="38">
        <f>[7]資源化量内訳!BO44</f>
        <v>98</v>
      </c>
      <c r="K44" s="38">
        <f t="shared" si="1"/>
        <v>787</v>
      </c>
      <c r="L44" s="39">
        <f t="shared" si="2"/>
        <v>632.67734259437907</v>
      </c>
      <c r="M44" s="38">
        <f>IF(D44&lt;&gt;0,([7]ごみ搬入量内訳!BR44+'R2実績'!J44)/'R2実績'!D44/365*1000000,"-")</f>
        <v>565.95279439192234</v>
      </c>
      <c r="N44" s="38">
        <f>IF(D44&lt;&gt;0,[7]ごみ搬入量内訳!CM44/'R2実績'!D44/365*1000000,"-")</f>
        <v>66.724548202456759</v>
      </c>
      <c r="O44" s="38">
        <f>[7]ごみ搬入量内訳!DH44</f>
        <v>0</v>
      </c>
      <c r="P44" s="38">
        <f>[7]ごみ処理量内訳!E44</f>
        <v>570</v>
      </c>
      <c r="Q44" s="38">
        <f>[7]ごみ処理量内訳!N44</f>
        <v>22</v>
      </c>
      <c r="R44" s="38">
        <f t="shared" si="3"/>
        <v>66</v>
      </c>
      <c r="S44" s="38">
        <f>[7]ごみ処理量内訳!G44</f>
        <v>0</v>
      </c>
      <c r="T44" s="38">
        <f>[7]ごみ処理量内訳!L44</f>
        <v>66</v>
      </c>
      <c r="U44" s="38">
        <f>[7]ごみ処理量内訳!H44</f>
        <v>0</v>
      </c>
      <c r="V44" s="38">
        <f>[7]ごみ処理量内訳!I44</f>
        <v>0</v>
      </c>
      <c r="W44" s="38">
        <f>[7]ごみ処理量内訳!J44</f>
        <v>0</v>
      </c>
      <c r="X44" s="38">
        <f>[7]ごみ処理量内訳!K44</f>
        <v>0</v>
      </c>
      <c r="Y44" s="38">
        <f>[7]ごみ処理量内訳!M44</f>
        <v>0</v>
      </c>
      <c r="Z44" s="38">
        <f>[7]資源化量内訳!Y44</f>
        <v>0</v>
      </c>
      <c r="AA44" s="38">
        <f t="shared" si="4"/>
        <v>658</v>
      </c>
      <c r="AB44" s="40">
        <f t="shared" si="5"/>
        <v>96.656534954407292</v>
      </c>
      <c r="AC44" s="38">
        <f>[7]施設資源化量内訳!Y44</f>
        <v>8</v>
      </c>
      <c r="AD44" s="38">
        <f>[7]施設資源化量内訳!AT44</f>
        <v>0</v>
      </c>
      <c r="AE44" s="38">
        <f>[7]施設資源化量内訳!BO44</f>
        <v>0</v>
      </c>
      <c r="AF44" s="38">
        <f>[7]施設資源化量内訳!CJ44</f>
        <v>0</v>
      </c>
      <c r="AG44" s="38">
        <f>[7]施設資源化量内訳!DE44</f>
        <v>0</v>
      </c>
      <c r="AH44" s="38">
        <f>[7]施設資源化量内訳!DZ44</f>
        <v>0</v>
      </c>
      <c r="AI44" s="38">
        <f>[7]施設資源化量内訳!EU44</f>
        <v>63</v>
      </c>
      <c r="AJ44" s="38">
        <f t="shared" si="6"/>
        <v>71</v>
      </c>
      <c r="AK44" s="40">
        <f t="shared" si="7"/>
        <v>22.354497354497354</v>
      </c>
      <c r="AL44" s="40">
        <f>IF((AA44+J44)&lt;&gt;0,([7]資源化量内訳!D44-[7]資源化量内訳!R44-[7]資源化量内訳!T44-[7]資源化量内訳!V44-[7]資源化量内訳!U44)/(AA44+J44)*100,"-")</f>
        <v>21.296296296296298</v>
      </c>
      <c r="AM44" s="38">
        <f>[7]ごみ処理量内訳!AA44</f>
        <v>22</v>
      </c>
      <c r="AN44" s="38">
        <f>[7]ごみ処理量内訳!AB44</f>
        <v>0</v>
      </c>
      <c r="AO44" s="38">
        <f>[7]ごみ処理量内訳!AC44</f>
        <v>0</v>
      </c>
      <c r="AP44" s="38">
        <f t="shared" si="8"/>
        <v>22</v>
      </c>
      <c r="AQ44" s="41" t="s">
        <v>48</v>
      </c>
      <c r="AR44" s="42"/>
    </row>
    <row r="45" spans="1:44" s="4" customFormat="1" ht="13.5" customHeight="1" x14ac:dyDescent="0.2">
      <c r="A45" s="36" t="s">
        <v>44</v>
      </c>
      <c r="B45" s="37" t="s">
        <v>121</v>
      </c>
      <c r="C45" s="36" t="s">
        <v>122</v>
      </c>
      <c r="D45" s="38">
        <f t="shared" si="0"/>
        <v>10201</v>
      </c>
      <c r="E45" s="38">
        <v>10201</v>
      </c>
      <c r="F45" s="38">
        <v>0</v>
      </c>
      <c r="G45" s="38">
        <v>146</v>
      </c>
      <c r="H45" s="38">
        <f>SUM([7]ごみ搬入量内訳!E45,+[7]ごみ搬入量内訳!AD45)</f>
        <v>2092</v>
      </c>
      <c r="I45" s="38">
        <f>[7]ごみ搬入量内訳!BC45</f>
        <v>88</v>
      </c>
      <c r="J45" s="38">
        <f>[7]資源化量内訳!BO45</f>
        <v>166</v>
      </c>
      <c r="K45" s="38">
        <f t="shared" si="1"/>
        <v>2346</v>
      </c>
      <c r="L45" s="39">
        <f t="shared" si="2"/>
        <v>630.07521422154412</v>
      </c>
      <c r="M45" s="38">
        <f>IF(D45&lt;&gt;0,([7]ごみ搬入量内訳!BR45+'R2実績'!J45)/'R2実績'!D45/365*1000000,"-")</f>
        <v>462.21630165186599</v>
      </c>
      <c r="N45" s="38">
        <f>IF(D45&lt;&gt;0,[7]ごみ搬入量内訳!CM45/'R2実績'!D45/365*1000000,"-")</f>
        <v>167.85891256967824</v>
      </c>
      <c r="O45" s="38">
        <f>[7]ごみ搬入量内訳!DH45</f>
        <v>0</v>
      </c>
      <c r="P45" s="38">
        <f>[7]ごみ処理量内訳!E45</f>
        <v>1829</v>
      </c>
      <c r="Q45" s="38">
        <f>[7]ごみ処理量内訳!N45</f>
        <v>88</v>
      </c>
      <c r="R45" s="38">
        <f t="shared" si="3"/>
        <v>264</v>
      </c>
      <c r="S45" s="38">
        <f>[7]ごみ処理量内訳!G45</f>
        <v>0</v>
      </c>
      <c r="T45" s="38">
        <f>[7]ごみ処理量内訳!L45</f>
        <v>264</v>
      </c>
      <c r="U45" s="38">
        <f>[7]ごみ処理量内訳!H45</f>
        <v>0</v>
      </c>
      <c r="V45" s="38">
        <f>[7]ごみ処理量内訳!I45</f>
        <v>0</v>
      </c>
      <c r="W45" s="38">
        <f>[7]ごみ処理量内訳!J45</f>
        <v>0</v>
      </c>
      <c r="X45" s="38">
        <f>[7]ごみ処理量内訳!K45</f>
        <v>0</v>
      </c>
      <c r="Y45" s="38">
        <f>[7]ごみ処理量内訳!M45</f>
        <v>0</v>
      </c>
      <c r="Z45" s="38">
        <f>[7]資源化量内訳!Y45</f>
        <v>0</v>
      </c>
      <c r="AA45" s="38">
        <f t="shared" si="4"/>
        <v>2181</v>
      </c>
      <c r="AB45" s="40">
        <f t="shared" si="5"/>
        <v>95.965153599266401</v>
      </c>
      <c r="AC45" s="38">
        <f>[7]施設資源化量内訳!Y45</f>
        <v>25</v>
      </c>
      <c r="AD45" s="38">
        <f>[7]施設資源化量内訳!AT45</f>
        <v>0</v>
      </c>
      <c r="AE45" s="38">
        <f>[7]施設資源化量内訳!BO45</f>
        <v>0</v>
      </c>
      <c r="AF45" s="38">
        <f>[7]施設資源化量内訳!CJ45</f>
        <v>0</v>
      </c>
      <c r="AG45" s="38">
        <f>[7]施設資源化量内訳!DE45</f>
        <v>0</v>
      </c>
      <c r="AH45" s="38">
        <f>[7]施設資源化量内訳!DZ45</f>
        <v>0</v>
      </c>
      <c r="AI45" s="38">
        <f>[7]施設資源化量内訳!EU45</f>
        <v>123</v>
      </c>
      <c r="AJ45" s="38">
        <f t="shared" si="6"/>
        <v>148</v>
      </c>
      <c r="AK45" s="40">
        <f t="shared" si="7"/>
        <v>13.378781423093312</v>
      </c>
      <c r="AL45" s="40">
        <f>IF((AA45+J45)&lt;&gt;0,([7]資源化量内訳!D45-[7]資源化量内訳!R45-[7]資源化量内訳!T45-[7]資源化量内訳!V45-[7]資源化量内訳!U45)/(AA45+J45)*100,"-")</f>
        <v>12.313591819343843</v>
      </c>
      <c r="AM45" s="38">
        <f>[7]ごみ処理量内訳!AA45</f>
        <v>88</v>
      </c>
      <c r="AN45" s="38">
        <f>[7]ごみ処理量内訳!AB45</f>
        <v>0</v>
      </c>
      <c r="AO45" s="38">
        <f>[7]ごみ処理量内訳!AC45</f>
        <v>0</v>
      </c>
      <c r="AP45" s="38">
        <f t="shared" si="8"/>
        <v>88</v>
      </c>
      <c r="AQ45" s="41" t="s">
        <v>48</v>
      </c>
      <c r="AR45" s="42"/>
    </row>
    <row r="46" spans="1:44" s="4" customFormat="1" ht="13.5" customHeight="1" x14ac:dyDescent="0.2">
      <c r="A46" s="36" t="s">
        <v>44</v>
      </c>
      <c r="B46" s="37" t="s">
        <v>123</v>
      </c>
      <c r="C46" s="36" t="s">
        <v>124</v>
      </c>
      <c r="D46" s="38">
        <f t="shared" si="0"/>
        <v>7417</v>
      </c>
      <c r="E46" s="38">
        <v>7417</v>
      </c>
      <c r="F46" s="38">
        <v>0</v>
      </c>
      <c r="G46" s="38">
        <v>110</v>
      </c>
      <c r="H46" s="38">
        <f>SUM([7]ごみ搬入量内訳!E46,+[7]ごみ搬入量内訳!AD46)</f>
        <v>1596</v>
      </c>
      <c r="I46" s="38">
        <f>[7]ごみ搬入量内訳!BC46</f>
        <v>18</v>
      </c>
      <c r="J46" s="38">
        <f>[7]資源化量内訳!BO46</f>
        <v>0</v>
      </c>
      <c r="K46" s="38">
        <f t="shared" si="1"/>
        <v>1614</v>
      </c>
      <c r="L46" s="39">
        <f t="shared" si="2"/>
        <v>596.18684214900611</v>
      </c>
      <c r="M46" s="38">
        <f>IF(D46&lt;&gt;0,([7]ごみ搬入量内訳!BR46+'R2実績'!J46)/'R2実績'!D46/365*1000000,"-")</f>
        <v>452.49620918992093</v>
      </c>
      <c r="N46" s="38">
        <f>IF(D46&lt;&gt;0,[7]ごみ搬入量内訳!CM46/'R2実績'!D46/365*1000000,"-")</f>
        <v>143.69063295908509</v>
      </c>
      <c r="O46" s="38">
        <f>[7]ごみ搬入量内訳!DH46</f>
        <v>0</v>
      </c>
      <c r="P46" s="38">
        <f>[7]ごみ処理量内訳!E46</f>
        <v>1347</v>
      </c>
      <c r="Q46" s="38">
        <f>[7]ごみ処理量内訳!N46</f>
        <v>23</v>
      </c>
      <c r="R46" s="38">
        <f t="shared" si="3"/>
        <v>221</v>
      </c>
      <c r="S46" s="38">
        <f>[7]ごみ処理量内訳!G46</f>
        <v>0</v>
      </c>
      <c r="T46" s="38">
        <f>[7]ごみ処理量内訳!L46</f>
        <v>88</v>
      </c>
      <c r="U46" s="38">
        <f>[7]ごみ処理量内訳!H46</f>
        <v>0</v>
      </c>
      <c r="V46" s="38">
        <f>[7]ごみ処理量内訳!I46</f>
        <v>0</v>
      </c>
      <c r="W46" s="38">
        <f>[7]ごみ処理量内訳!J46</f>
        <v>0</v>
      </c>
      <c r="X46" s="38">
        <f>[7]ごみ処理量内訳!K46</f>
        <v>0</v>
      </c>
      <c r="Y46" s="38">
        <f>[7]ごみ処理量内訳!M46</f>
        <v>133</v>
      </c>
      <c r="Z46" s="38">
        <f>[7]資源化量内訳!Y46</f>
        <v>23</v>
      </c>
      <c r="AA46" s="38">
        <f t="shared" si="4"/>
        <v>1614</v>
      </c>
      <c r="AB46" s="40">
        <f t="shared" si="5"/>
        <v>98.574969021065669</v>
      </c>
      <c r="AC46" s="38">
        <f>[7]施設資源化量内訳!Y46</f>
        <v>194</v>
      </c>
      <c r="AD46" s="38">
        <f>[7]施設資源化量内訳!AT46</f>
        <v>0</v>
      </c>
      <c r="AE46" s="38">
        <f>[7]施設資源化量内訳!BO46</f>
        <v>0</v>
      </c>
      <c r="AF46" s="38">
        <f>[7]施設資源化量内訳!CJ46</f>
        <v>0</v>
      </c>
      <c r="AG46" s="38">
        <f>[7]施設資源化量内訳!DE46</f>
        <v>0</v>
      </c>
      <c r="AH46" s="38">
        <f>[7]施設資源化量内訳!DZ46</f>
        <v>0</v>
      </c>
      <c r="AI46" s="38">
        <f>[7]施設資源化量内訳!EU46</f>
        <v>88</v>
      </c>
      <c r="AJ46" s="38">
        <f t="shared" si="6"/>
        <v>282</v>
      </c>
      <c r="AK46" s="40">
        <f t="shared" si="7"/>
        <v>18.897149938042133</v>
      </c>
      <c r="AL46" s="40">
        <f>IF((AA46+J46)&lt;&gt;0,([7]資源化量内訳!D46-[7]資源化量内訳!R46-[7]資源化量内訳!T46-[7]資源化量内訳!V46-[7]資源化量内訳!U46)/(AA46+J46)*100,"-")</f>
        <v>6.8773234200743492</v>
      </c>
      <c r="AM46" s="38">
        <f>[7]ごみ処理量内訳!AA46</f>
        <v>23</v>
      </c>
      <c r="AN46" s="38">
        <f>[7]ごみ処理量内訳!AB46</f>
        <v>0</v>
      </c>
      <c r="AO46" s="38">
        <f>[7]ごみ処理量内訳!AC46</f>
        <v>14</v>
      </c>
      <c r="AP46" s="38">
        <f t="shared" si="8"/>
        <v>37</v>
      </c>
      <c r="AQ46" s="41" t="s">
        <v>48</v>
      </c>
      <c r="AR46" s="42"/>
    </row>
    <row r="47" spans="1:44" s="4" customFormat="1" ht="13.5" customHeight="1" x14ac:dyDescent="0.2">
      <c r="A47" s="36" t="s">
        <v>44</v>
      </c>
      <c r="B47" s="37" t="s">
        <v>125</v>
      </c>
      <c r="C47" s="36" t="s">
        <v>126</v>
      </c>
      <c r="D47" s="38">
        <f t="shared" si="0"/>
        <v>2017</v>
      </c>
      <c r="E47" s="38">
        <v>2017</v>
      </c>
      <c r="F47" s="38">
        <v>0</v>
      </c>
      <c r="G47" s="38">
        <v>20</v>
      </c>
      <c r="H47" s="38">
        <f>SUM([7]ごみ搬入量内訳!E47,+[7]ごみ搬入量内訳!AD47)</f>
        <v>340</v>
      </c>
      <c r="I47" s="38">
        <f>[7]ごみ搬入量内訳!BC47</f>
        <v>0</v>
      </c>
      <c r="J47" s="38">
        <f>[7]資源化量内訳!BO47</f>
        <v>75</v>
      </c>
      <c r="K47" s="38">
        <f t="shared" si="1"/>
        <v>415</v>
      </c>
      <c r="L47" s="39">
        <f t="shared" si="2"/>
        <v>563.70168635094853</v>
      </c>
      <c r="M47" s="38">
        <f>IF(D47&lt;&gt;0,([7]ごみ搬入量内訳!BR47+'R2実績'!J47)/'R2実績'!D47/365*1000000,"-")</f>
        <v>483.56096467695818</v>
      </c>
      <c r="N47" s="38">
        <f>IF(D47&lt;&gt;0,[7]ごみ搬入量内訳!CM47/'R2実績'!D47/365*1000000,"-")</f>
        <v>80.140721673990257</v>
      </c>
      <c r="O47" s="38">
        <f>[7]ごみ搬入量内訳!DH47</f>
        <v>0</v>
      </c>
      <c r="P47" s="38">
        <f>[7]ごみ処理量内訳!E47</f>
        <v>254</v>
      </c>
      <c r="Q47" s="38">
        <f>[7]ごみ処理量内訳!N47</f>
        <v>6</v>
      </c>
      <c r="R47" s="38">
        <f t="shared" si="3"/>
        <v>68</v>
      </c>
      <c r="S47" s="38">
        <f>[7]ごみ処理量内訳!G47</f>
        <v>0</v>
      </c>
      <c r="T47" s="38">
        <f>[7]ごみ処理量内訳!L47</f>
        <v>68</v>
      </c>
      <c r="U47" s="38">
        <f>[7]ごみ処理量内訳!H47</f>
        <v>0</v>
      </c>
      <c r="V47" s="38">
        <f>[7]ごみ処理量内訳!I47</f>
        <v>0</v>
      </c>
      <c r="W47" s="38">
        <f>[7]ごみ処理量内訳!J47</f>
        <v>0</v>
      </c>
      <c r="X47" s="38">
        <f>[7]ごみ処理量内訳!K47</f>
        <v>0</v>
      </c>
      <c r="Y47" s="38">
        <f>[7]ごみ処理量内訳!M47</f>
        <v>0</v>
      </c>
      <c r="Z47" s="38">
        <f>[7]資源化量内訳!Y47</f>
        <v>0</v>
      </c>
      <c r="AA47" s="38">
        <f t="shared" si="4"/>
        <v>328</v>
      </c>
      <c r="AB47" s="40">
        <f t="shared" si="5"/>
        <v>98.170731707317074</v>
      </c>
      <c r="AC47" s="38">
        <f>[7]施設資源化量内訳!Y47</f>
        <v>37</v>
      </c>
      <c r="AD47" s="38">
        <f>[7]施設資源化量内訳!AT47</f>
        <v>0</v>
      </c>
      <c r="AE47" s="38">
        <f>[7]施設資源化量内訳!BO47</f>
        <v>0</v>
      </c>
      <c r="AF47" s="38">
        <f>[7]施設資源化量内訳!CJ47</f>
        <v>0</v>
      </c>
      <c r="AG47" s="38">
        <f>[7]施設資源化量内訳!DE47</f>
        <v>0</v>
      </c>
      <c r="AH47" s="38">
        <f>[7]施設資源化量内訳!DZ47</f>
        <v>0</v>
      </c>
      <c r="AI47" s="38">
        <f>[7]施設資源化量内訳!EU47</f>
        <v>54</v>
      </c>
      <c r="AJ47" s="38">
        <f t="shared" si="6"/>
        <v>91</v>
      </c>
      <c r="AK47" s="40">
        <f t="shared" si="7"/>
        <v>41.191066997518611</v>
      </c>
      <c r="AL47" s="40">
        <f>IF((AA47+J47)&lt;&gt;0,([7]資源化量内訳!D47-[7]資源化量内訳!R47-[7]資源化量内訳!T47-[7]資源化量内訳!V47-[7]資源化量内訳!U47)/(AA47+J47)*100,"-")</f>
        <v>32.009925558312659</v>
      </c>
      <c r="AM47" s="38">
        <f>[7]ごみ処理量内訳!AA47</f>
        <v>6</v>
      </c>
      <c r="AN47" s="38">
        <f>[7]ごみ処理量内訳!AB47</f>
        <v>0</v>
      </c>
      <c r="AO47" s="38">
        <f>[7]ごみ処理量内訳!AC47</f>
        <v>0</v>
      </c>
      <c r="AP47" s="38">
        <f t="shared" si="8"/>
        <v>6</v>
      </c>
      <c r="AQ47" s="41" t="s">
        <v>48</v>
      </c>
      <c r="AR47" s="42"/>
    </row>
    <row r="48" spans="1:44" s="4" customFormat="1" ht="13.5" customHeight="1" x14ac:dyDescent="0.2">
      <c r="A48" s="36" t="s">
        <v>44</v>
      </c>
      <c r="B48" s="37" t="s">
        <v>127</v>
      </c>
      <c r="C48" s="36" t="s">
        <v>128</v>
      </c>
      <c r="D48" s="38">
        <f t="shared" si="0"/>
        <v>17529</v>
      </c>
      <c r="E48" s="38">
        <v>17529</v>
      </c>
      <c r="F48" s="38">
        <v>0</v>
      </c>
      <c r="G48" s="38">
        <v>632</v>
      </c>
      <c r="H48" s="38">
        <f>SUM([7]ごみ搬入量内訳!E48,+[7]ごみ搬入量内訳!AD48)</f>
        <v>4203</v>
      </c>
      <c r="I48" s="38">
        <f>[7]ごみ搬入量内訳!BC48</f>
        <v>35</v>
      </c>
      <c r="J48" s="38">
        <f>[7]資源化量内訳!BO48</f>
        <v>187</v>
      </c>
      <c r="K48" s="38">
        <f t="shared" si="1"/>
        <v>4425</v>
      </c>
      <c r="L48" s="39">
        <f t="shared" si="2"/>
        <v>691.6131936352831</v>
      </c>
      <c r="M48" s="38">
        <f>IF(D48&lt;&gt;0,([7]ごみ搬入量内訳!BR48+'R2実績'!J48)/'R2実績'!D48/365*1000000,"-")</f>
        <v>518.74896941819316</v>
      </c>
      <c r="N48" s="38">
        <f>IF(D48&lt;&gt;0,[7]ごみ搬入量内訳!CM48/'R2実績'!D48/365*1000000,"-")</f>
        <v>172.86422421708997</v>
      </c>
      <c r="O48" s="38">
        <f>[7]ごみ搬入量内訳!DH48</f>
        <v>0</v>
      </c>
      <c r="P48" s="38">
        <f>[7]ごみ処理量内訳!E48</f>
        <v>3733</v>
      </c>
      <c r="Q48" s="38">
        <f>[7]ごみ処理量内訳!N48</f>
        <v>61</v>
      </c>
      <c r="R48" s="38">
        <f t="shared" si="3"/>
        <v>382</v>
      </c>
      <c r="S48" s="38">
        <f>[7]ごみ処理量内訳!G48</f>
        <v>0</v>
      </c>
      <c r="T48" s="38">
        <f>[7]ごみ処理量内訳!L48</f>
        <v>382</v>
      </c>
      <c r="U48" s="38">
        <f>[7]ごみ処理量内訳!H48</f>
        <v>0</v>
      </c>
      <c r="V48" s="38">
        <f>[7]ごみ処理量内訳!I48</f>
        <v>0</v>
      </c>
      <c r="W48" s="38">
        <f>[7]ごみ処理量内訳!J48</f>
        <v>0</v>
      </c>
      <c r="X48" s="38">
        <f>[7]ごみ処理量内訳!K48</f>
        <v>0</v>
      </c>
      <c r="Y48" s="38">
        <f>[7]ごみ処理量内訳!M48</f>
        <v>0</v>
      </c>
      <c r="Z48" s="38">
        <f>[7]資源化量内訳!Y48</f>
        <v>63</v>
      </c>
      <c r="AA48" s="38">
        <f t="shared" si="4"/>
        <v>4239</v>
      </c>
      <c r="AB48" s="40">
        <f t="shared" si="5"/>
        <v>98.560981363529137</v>
      </c>
      <c r="AC48" s="38">
        <f>[7]施設資源化量内訳!Y48</f>
        <v>49</v>
      </c>
      <c r="AD48" s="38">
        <f>[7]施設資源化量内訳!AT48</f>
        <v>0</v>
      </c>
      <c r="AE48" s="38">
        <f>[7]施設資源化量内訳!BO48</f>
        <v>0</v>
      </c>
      <c r="AF48" s="38">
        <f>[7]施設資源化量内訳!CJ48</f>
        <v>0</v>
      </c>
      <c r="AG48" s="38">
        <f>[7]施設資源化量内訳!DE48</f>
        <v>0</v>
      </c>
      <c r="AH48" s="38">
        <f>[7]施設資源化量内訳!DZ48</f>
        <v>0</v>
      </c>
      <c r="AI48" s="38">
        <f>[7]施設資源化量内訳!EU48</f>
        <v>176</v>
      </c>
      <c r="AJ48" s="38">
        <f t="shared" si="6"/>
        <v>225</v>
      </c>
      <c r="AK48" s="40">
        <f t="shared" si="7"/>
        <v>10.732037957523724</v>
      </c>
      <c r="AL48" s="40">
        <f>IF((AA48+J48)&lt;&gt;0,([7]資源化量内訳!D48-[7]資源化量内訳!R48-[7]資源化量内訳!T48-[7]資源化量内訳!V48-[7]資源化量内訳!U48)/(AA48+J48)*100,"-")</f>
        <v>9.6249435155896972</v>
      </c>
      <c r="AM48" s="38">
        <f>[7]ごみ処理量内訳!AA48</f>
        <v>61</v>
      </c>
      <c r="AN48" s="38">
        <f>[7]ごみ処理量内訳!AB48</f>
        <v>0</v>
      </c>
      <c r="AO48" s="38">
        <f>[7]ごみ処理量内訳!AC48</f>
        <v>0</v>
      </c>
      <c r="AP48" s="38">
        <f t="shared" si="8"/>
        <v>61</v>
      </c>
      <c r="AQ48" s="41" t="s">
        <v>48</v>
      </c>
      <c r="AR48" s="42"/>
    </row>
    <row r="49" spans="1:44" s="4" customFormat="1" ht="13.5" customHeight="1" x14ac:dyDescent="0.2">
      <c r="A49" s="36" t="s">
        <v>44</v>
      </c>
      <c r="B49" s="37" t="s">
        <v>129</v>
      </c>
      <c r="C49" s="36" t="s">
        <v>130</v>
      </c>
      <c r="D49" s="38">
        <f t="shared" si="0"/>
        <v>1579</v>
      </c>
      <c r="E49" s="38">
        <v>1579</v>
      </c>
      <c r="F49" s="38">
        <v>0</v>
      </c>
      <c r="G49" s="38">
        <v>68</v>
      </c>
      <c r="H49" s="38">
        <f>SUM([7]ごみ搬入量内訳!E49,+[7]ごみ搬入量内訳!AD49)</f>
        <v>385</v>
      </c>
      <c r="I49" s="38">
        <f>[7]ごみ搬入量内訳!BC49</f>
        <v>129</v>
      </c>
      <c r="J49" s="38">
        <f>[7]資源化量内訳!BO49</f>
        <v>0</v>
      </c>
      <c r="K49" s="38">
        <f t="shared" si="1"/>
        <v>514</v>
      </c>
      <c r="L49" s="39">
        <f t="shared" si="2"/>
        <v>891.84241803812017</v>
      </c>
      <c r="M49" s="38">
        <f>IF(D49&lt;&gt;0,([7]ごみ搬入量内訳!BR49+'R2実績'!J49)/'R2実績'!D49/365*1000000,"-")</f>
        <v>891.84241803812017</v>
      </c>
      <c r="N49" s="38">
        <f>IF(D49&lt;&gt;0,[7]ごみ搬入量内訳!CM49/'R2実績'!D49/365*1000000,"-")</f>
        <v>0</v>
      </c>
      <c r="O49" s="38">
        <f>[7]ごみ搬入量内訳!DH49</f>
        <v>0</v>
      </c>
      <c r="P49" s="38">
        <f>[7]ごみ処理量内訳!E49</f>
        <v>330</v>
      </c>
      <c r="Q49" s="38">
        <f>[7]ごみ処理量内訳!N49</f>
        <v>5</v>
      </c>
      <c r="R49" s="38">
        <f t="shared" si="3"/>
        <v>133</v>
      </c>
      <c r="S49" s="38">
        <f>[7]ごみ処理量内訳!G49</f>
        <v>0</v>
      </c>
      <c r="T49" s="38">
        <f>[7]ごみ処理量内訳!L49</f>
        <v>100</v>
      </c>
      <c r="U49" s="38">
        <f>[7]ごみ処理量内訳!H49</f>
        <v>0</v>
      </c>
      <c r="V49" s="38">
        <f>[7]ごみ処理量内訳!I49</f>
        <v>0</v>
      </c>
      <c r="W49" s="38">
        <f>[7]ごみ処理量内訳!J49</f>
        <v>0</v>
      </c>
      <c r="X49" s="38">
        <f>[7]ごみ処理量内訳!K49</f>
        <v>33</v>
      </c>
      <c r="Y49" s="38">
        <f>[7]ごみ処理量内訳!M49</f>
        <v>0</v>
      </c>
      <c r="Z49" s="38">
        <f>[7]資源化量内訳!Y49</f>
        <v>46</v>
      </c>
      <c r="AA49" s="38">
        <f t="shared" si="4"/>
        <v>514</v>
      </c>
      <c r="AB49" s="40">
        <f t="shared" si="5"/>
        <v>99.027237354085599</v>
      </c>
      <c r="AC49" s="38">
        <f>[7]施設資源化量内訳!Y49</f>
        <v>0</v>
      </c>
      <c r="AD49" s="38">
        <f>[7]施設資源化量内訳!AT49</f>
        <v>0</v>
      </c>
      <c r="AE49" s="38">
        <f>[7]施設資源化量内訳!BO49</f>
        <v>0</v>
      </c>
      <c r="AF49" s="38">
        <f>[7]施設資源化量内訳!CJ49</f>
        <v>0</v>
      </c>
      <c r="AG49" s="38">
        <f>[7]施設資源化量内訳!DE49</f>
        <v>0</v>
      </c>
      <c r="AH49" s="38">
        <f>[7]施設資源化量内訳!DZ49</f>
        <v>33</v>
      </c>
      <c r="AI49" s="38">
        <f>[7]施設資源化量内訳!EU49</f>
        <v>100</v>
      </c>
      <c r="AJ49" s="38">
        <f t="shared" si="6"/>
        <v>133</v>
      </c>
      <c r="AK49" s="40">
        <f t="shared" si="7"/>
        <v>34.824902723735406</v>
      </c>
      <c r="AL49" s="40">
        <f>IF((AA49+J49)&lt;&gt;0,([7]資源化量内訳!D49-[7]資源化量内訳!R49-[7]資源化量内訳!T49-[7]資源化量内訳!V49-[7]資源化量内訳!U49)/(AA49+J49)*100,"-")</f>
        <v>34.824902723735406</v>
      </c>
      <c r="AM49" s="38">
        <f>[7]ごみ処理量内訳!AA49</f>
        <v>5</v>
      </c>
      <c r="AN49" s="38">
        <f>[7]ごみ処理量内訳!AB49</f>
        <v>5</v>
      </c>
      <c r="AO49" s="38">
        <f>[7]ごみ処理量内訳!AC49</f>
        <v>0</v>
      </c>
      <c r="AP49" s="38">
        <f t="shared" si="8"/>
        <v>10</v>
      </c>
      <c r="AQ49" s="41" t="s">
        <v>48</v>
      </c>
      <c r="AR49" s="42"/>
    </row>
  </sheetData>
  <mergeCells count="46"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A2:A6"/>
    <mergeCell ref="B2:B6"/>
    <mergeCell ref="C2:C6"/>
    <mergeCell ref="D2:E2"/>
    <mergeCell ref="H2:K2"/>
    <mergeCell ref="J3:J4"/>
    <mergeCell ref="K3:K4"/>
    <mergeCell ref="L2:N2"/>
    <mergeCell ref="E3:E4"/>
    <mergeCell ref="F3:F4"/>
    <mergeCell ref="H3:H4"/>
    <mergeCell ref="I3:I4"/>
    <mergeCell ref="L3:L5"/>
    <mergeCell ref="M3:M5"/>
    <mergeCell ref="N3:N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/>
  <headerFooter alignWithMargins="0">
    <oddHeader>&amp;Lごみ処理の概要（令和2年度実績）</oddHeader>
  </headerFooter>
  <colBreaks count="2" manualBreakCount="2">
    <brk id="15" min="1" max="48" man="1"/>
    <brk id="28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49"/>
  <sheetViews>
    <sheetView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3.5" customHeight="1" x14ac:dyDescent="0.2"/>
  <cols>
    <col min="1" max="1" width="10.77734375" style="67" customWidth="1"/>
    <col min="2" max="2" width="8.77734375" style="99" customWidth="1"/>
    <col min="3" max="3" width="12.6640625" style="67" customWidth="1"/>
    <col min="4" max="7" width="11.77734375" style="100" customWidth="1"/>
    <col min="8" max="11" width="10.6640625" style="100" customWidth="1"/>
    <col min="12" max="12" width="10.6640625" style="45" customWidth="1"/>
    <col min="13" max="27" width="10.6640625" style="100" customWidth="1"/>
    <col min="28" max="28" width="10.6640625" style="46" customWidth="1"/>
    <col min="29" max="36" width="10.6640625" style="100" customWidth="1"/>
    <col min="37" max="38" width="15.44140625" style="46" customWidth="1"/>
    <col min="39" max="42" width="10.6640625" style="100" customWidth="1"/>
    <col min="43" max="44" width="9" style="70"/>
    <col min="45" max="16384" width="9" style="67"/>
  </cols>
  <sheetData>
    <row r="1" spans="1:44" ht="16.2" x14ac:dyDescent="0.2">
      <c r="A1" s="65" t="s">
        <v>214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9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4" s="78" customFormat="1" ht="25.5" customHeight="1" x14ac:dyDescent="0.15">
      <c r="A2" s="150" t="s">
        <v>1</v>
      </c>
      <c r="B2" s="150" t="s">
        <v>2</v>
      </c>
      <c r="C2" s="148" t="s">
        <v>3</v>
      </c>
      <c r="D2" s="152" t="s">
        <v>4</v>
      </c>
      <c r="E2" s="153"/>
      <c r="F2" s="71"/>
      <c r="G2" s="72" t="s">
        <v>5</v>
      </c>
      <c r="H2" s="152" t="s">
        <v>6</v>
      </c>
      <c r="I2" s="153"/>
      <c r="J2" s="153"/>
      <c r="K2" s="154"/>
      <c r="L2" s="145" t="s">
        <v>7</v>
      </c>
      <c r="M2" s="146"/>
      <c r="N2" s="147"/>
      <c r="O2" s="150" t="s">
        <v>8</v>
      </c>
      <c r="P2" s="73" t="s">
        <v>9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156" t="s">
        <v>10</v>
      </c>
      <c r="AC2" s="152" t="s">
        <v>11</v>
      </c>
      <c r="AD2" s="153"/>
      <c r="AE2" s="153"/>
      <c r="AF2" s="153"/>
      <c r="AG2" s="153"/>
      <c r="AH2" s="153"/>
      <c r="AI2" s="153"/>
      <c r="AJ2" s="158"/>
      <c r="AK2" s="156" t="s">
        <v>12</v>
      </c>
      <c r="AL2" s="156" t="s">
        <v>13</v>
      </c>
      <c r="AM2" s="152" t="s">
        <v>14</v>
      </c>
      <c r="AN2" s="165"/>
      <c r="AO2" s="165"/>
      <c r="AP2" s="166"/>
      <c r="AQ2" s="77"/>
      <c r="AR2" s="77"/>
    </row>
    <row r="3" spans="1:44" s="78" customFormat="1" ht="22.5" customHeight="1" x14ac:dyDescent="0.2">
      <c r="A3" s="149"/>
      <c r="B3" s="149"/>
      <c r="C3" s="151"/>
      <c r="D3" s="79"/>
      <c r="E3" s="148" t="s">
        <v>15</v>
      </c>
      <c r="F3" s="150" t="s">
        <v>16</v>
      </c>
      <c r="G3" s="80"/>
      <c r="H3" s="148" t="s">
        <v>17</v>
      </c>
      <c r="I3" s="148" t="s">
        <v>18</v>
      </c>
      <c r="J3" s="150" t="s">
        <v>19</v>
      </c>
      <c r="K3" s="163" t="s">
        <v>20</v>
      </c>
      <c r="L3" s="164" t="s">
        <v>132</v>
      </c>
      <c r="M3" s="164" t="s">
        <v>133</v>
      </c>
      <c r="N3" s="164" t="s">
        <v>134</v>
      </c>
      <c r="O3" s="149"/>
      <c r="P3" s="148" t="s">
        <v>24</v>
      </c>
      <c r="Q3" s="148" t="s">
        <v>25</v>
      </c>
      <c r="R3" s="159" t="s">
        <v>26</v>
      </c>
      <c r="S3" s="160"/>
      <c r="T3" s="160"/>
      <c r="U3" s="160"/>
      <c r="V3" s="160"/>
      <c r="W3" s="160"/>
      <c r="X3" s="160"/>
      <c r="Y3" s="161"/>
      <c r="Z3" s="148" t="s">
        <v>27</v>
      </c>
      <c r="AA3" s="163" t="s">
        <v>20</v>
      </c>
      <c r="AB3" s="157"/>
      <c r="AC3" s="148" t="s">
        <v>28</v>
      </c>
      <c r="AD3" s="148" t="s">
        <v>29</v>
      </c>
      <c r="AE3" s="150" t="s">
        <v>30</v>
      </c>
      <c r="AF3" s="150" t="s">
        <v>31</v>
      </c>
      <c r="AG3" s="150" t="s">
        <v>32</v>
      </c>
      <c r="AH3" s="150" t="s">
        <v>33</v>
      </c>
      <c r="AI3" s="150" t="s">
        <v>34</v>
      </c>
      <c r="AJ3" s="163" t="s">
        <v>20</v>
      </c>
      <c r="AK3" s="157"/>
      <c r="AL3" s="157"/>
      <c r="AM3" s="148" t="s">
        <v>25</v>
      </c>
      <c r="AN3" s="148" t="s">
        <v>35</v>
      </c>
      <c r="AO3" s="148" t="s">
        <v>36</v>
      </c>
      <c r="AP3" s="163" t="s">
        <v>20</v>
      </c>
      <c r="AQ3" s="77"/>
      <c r="AR3" s="77"/>
    </row>
    <row r="4" spans="1:44" s="78" customFormat="1" ht="25.5" customHeight="1" x14ac:dyDescent="0.2">
      <c r="A4" s="149"/>
      <c r="B4" s="149"/>
      <c r="C4" s="151"/>
      <c r="D4" s="79"/>
      <c r="E4" s="149"/>
      <c r="F4" s="151"/>
      <c r="G4" s="82"/>
      <c r="H4" s="149"/>
      <c r="I4" s="149"/>
      <c r="J4" s="149"/>
      <c r="K4" s="163"/>
      <c r="L4" s="163"/>
      <c r="M4" s="163"/>
      <c r="N4" s="163"/>
      <c r="O4" s="149"/>
      <c r="P4" s="155"/>
      <c r="Q4" s="155"/>
      <c r="R4" s="163" t="s">
        <v>20</v>
      </c>
      <c r="S4" s="148" t="s">
        <v>29</v>
      </c>
      <c r="T4" s="150" t="s">
        <v>37</v>
      </c>
      <c r="U4" s="150" t="s">
        <v>30</v>
      </c>
      <c r="V4" s="150" t="s">
        <v>31</v>
      </c>
      <c r="W4" s="150" t="s">
        <v>32</v>
      </c>
      <c r="X4" s="150" t="s">
        <v>38</v>
      </c>
      <c r="Y4" s="148" t="s">
        <v>39</v>
      </c>
      <c r="Z4" s="162"/>
      <c r="AA4" s="163"/>
      <c r="AB4" s="157"/>
      <c r="AC4" s="155"/>
      <c r="AD4" s="155"/>
      <c r="AE4" s="155"/>
      <c r="AF4" s="151"/>
      <c r="AG4" s="151"/>
      <c r="AH4" s="155"/>
      <c r="AI4" s="155"/>
      <c r="AJ4" s="163"/>
      <c r="AK4" s="157"/>
      <c r="AL4" s="157"/>
      <c r="AM4" s="155"/>
      <c r="AN4" s="155"/>
      <c r="AO4" s="155"/>
      <c r="AP4" s="163"/>
      <c r="AQ4" s="77"/>
      <c r="AR4" s="77"/>
    </row>
    <row r="5" spans="1:44" s="86" customFormat="1" ht="60" customHeight="1" x14ac:dyDescent="0.2">
      <c r="A5" s="149"/>
      <c r="B5" s="149"/>
      <c r="C5" s="151"/>
      <c r="D5" s="83"/>
      <c r="E5" s="84"/>
      <c r="F5" s="84"/>
      <c r="G5" s="84"/>
      <c r="H5" s="84"/>
      <c r="I5" s="84"/>
      <c r="J5" s="84"/>
      <c r="K5" s="83"/>
      <c r="L5" s="163"/>
      <c r="M5" s="163"/>
      <c r="N5" s="163"/>
      <c r="O5" s="84"/>
      <c r="P5" s="84"/>
      <c r="Q5" s="84"/>
      <c r="R5" s="163"/>
      <c r="S5" s="151"/>
      <c r="T5" s="149"/>
      <c r="U5" s="149"/>
      <c r="V5" s="149"/>
      <c r="W5" s="149"/>
      <c r="X5" s="149"/>
      <c r="Y5" s="151"/>
      <c r="Z5" s="83"/>
      <c r="AA5" s="83"/>
      <c r="AB5" s="157"/>
      <c r="AC5" s="84"/>
      <c r="AD5" s="84"/>
      <c r="AE5" s="84"/>
      <c r="AF5" s="84"/>
      <c r="AG5" s="84"/>
      <c r="AH5" s="84"/>
      <c r="AI5" s="84"/>
      <c r="AJ5" s="83"/>
      <c r="AK5" s="157"/>
      <c r="AL5" s="157"/>
      <c r="AM5" s="84"/>
      <c r="AN5" s="84"/>
      <c r="AO5" s="84"/>
      <c r="AP5" s="83"/>
      <c r="AQ5" s="85"/>
      <c r="AR5" s="85"/>
    </row>
    <row r="6" spans="1:44" s="91" customFormat="1" ht="13.5" customHeight="1" x14ac:dyDescent="0.2">
      <c r="A6" s="149"/>
      <c r="B6" s="149"/>
      <c r="C6" s="151"/>
      <c r="D6" s="87" t="s">
        <v>40</v>
      </c>
      <c r="E6" s="87" t="s">
        <v>40</v>
      </c>
      <c r="F6" s="87" t="s">
        <v>40</v>
      </c>
      <c r="G6" s="87" t="s">
        <v>40</v>
      </c>
      <c r="H6" s="88" t="s">
        <v>41</v>
      </c>
      <c r="I6" s="88" t="s">
        <v>41</v>
      </c>
      <c r="J6" s="88" t="s">
        <v>41</v>
      </c>
      <c r="K6" s="88" t="s">
        <v>41</v>
      </c>
      <c r="L6" s="89" t="s">
        <v>42</v>
      </c>
      <c r="M6" s="89" t="s">
        <v>42</v>
      </c>
      <c r="N6" s="89" t="s">
        <v>42</v>
      </c>
      <c r="O6" s="88" t="s">
        <v>41</v>
      </c>
      <c r="P6" s="88" t="s">
        <v>41</v>
      </c>
      <c r="Q6" s="88" t="s">
        <v>41</v>
      </c>
      <c r="R6" s="88" t="s">
        <v>41</v>
      </c>
      <c r="S6" s="88" t="s">
        <v>41</v>
      </c>
      <c r="T6" s="88" t="s">
        <v>41</v>
      </c>
      <c r="U6" s="88" t="s">
        <v>41</v>
      </c>
      <c r="V6" s="88" t="s">
        <v>41</v>
      </c>
      <c r="W6" s="88" t="s">
        <v>41</v>
      </c>
      <c r="X6" s="88" t="s">
        <v>41</v>
      </c>
      <c r="Y6" s="88" t="s">
        <v>41</v>
      </c>
      <c r="Z6" s="88" t="s">
        <v>41</v>
      </c>
      <c r="AA6" s="88" t="s">
        <v>41</v>
      </c>
      <c r="AB6" s="88" t="s">
        <v>43</v>
      </c>
      <c r="AC6" s="88" t="s">
        <v>41</v>
      </c>
      <c r="AD6" s="88" t="s">
        <v>41</v>
      </c>
      <c r="AE6" s="88" t="s">
        <v>41</v>
      </c>
      <c r="AF6" s="88" t="s">
        <v>41</v>
      </c>
      <c r="AG6" s="88" t="s">
        <v>41</v>
      </c>
      <c r="AH6" s="88" t="s">
        <v>41</v>
      </c>
      <c r="AI6" s="88" t="s">
        <v>41</v>
      </c>
      <c r="AJ6" s="88" t="s">
        <v>41</v>
      </c>
      <c r="AK6" s="88" t="s">
        <v>43</v>
      </c>
      <c r="AL6" s="88" t="s">
        <v>43</v>
      </c>
      <c r="AM6" s="88" t="s">
        <v>41</v>
      </c>
      <c r="AN6" s="88" t="s">
        <v>41</v>
      </c>
      <c r="AO6" s="88" t="s">
        <v>41</v>
      </c>
      <c r="AP6" s="88" t="s">
        <v>41</v>
      </c>
      <c r="AQ6" s="90"/>
      <c r="AR6" s="90"/>
    </row>
    <row r="7" spans="1:44" ht="13.5" customHeight="1" x14ac:dyDescent="0.2">
      <c r="A7" s="92" t="s">
        <v>44</v>
      </c>
      <c r="B7" s="93" t="s">
        <v>45</v>
      </c>
      <c r="C7" s="94" t="s">
        <v>20</v>
      </c>
      <c r="D7" s="32">
        <f t="shared" ref="D7:D49" si="0">+E7+F7</f>
        <v>1961625</v>
      </c>
      <c r="E7" s="32">
        <f>SUM(E$8:E$49)</f>
        <v>1961625</v>
      </c>
      <c r="F7" s="32">
        <f>SUM(F$8:F$49)</f>
        <v>0</v>
      </c>
      <c r="G7" s="32">
        <f>SUM(G$8:G$49)</f>
        <v>56387</v>
      </c>
      <c r="H7" s="32">
        <f>SUM([8]ごみ搬入量内訳!E7,+[8]ごみ搬入量内訳!AD7)</f>
        <v>535329</v>
      </c>
      <c r="I7" s="32">
        <f>[8]ごみ搬入量内訳!BC7</f>
        <v>72733</v>
      </c>
      <c r="J7" s="32">
        <f>[8]資源化量内訳!BO7</f>
        <v>17524</v>
      </c>
      <c r="K7" s="32">
        <f t="shared" ref="K7:K49" si="1">SUM(H7:J7)</f>
        <v>625586</v>
      </c>
      <c r="L7" s="32">
        <f t="shared" ref="L7:L49" si="2">IF(D7&lt;&gt;0,K7/D7/365*1000000,"-")</f>
        <v>873.731853221356</v>
      </c>
      <c r="M7" s="32">
        <f>IF(D7&lt;&gt;0,([8]ごみ搬入量内訳!BR7+'R3実績'!J7)/'R3実績'!D7/365*1000000,"-")</f>
        <v>617.65676870151515</v>
      </c>
      <c r="N7" s="32">
        <f>IF(D7&lt;&gt;0,[8]ごみ搬入量内訳!CM7/'R3実績'!D7/365*1000000,"-")</f>
        <v>256.07508451984086</v>
      </c>
      <c r="O7" s="32">
        <f>[8]ごみ搬入量内訳!DH7</f>
        <v>1024</v>
      </c>
      <c r="P7" s="32">
        <f>[8]ごみ処理量内訳!E7</f>
        <v>502960</v>
      </c>
      <c r="Q7" s="32">
        <f>[8]ごみ処理量内訳!N7</f>
        <v>9502</v>
      </c>
      <c r="R7" s="32">
        <f t="shared" ref="R7:R49" si="3">SUM(S7:Y7)</f>
        <v>82888</v>
      </c>
      <c r="S7" s="32">
        <f>[8]ごみ処理量内訳!G7</f>
        <v>29231</v>
      </c>
      <c r="T7" s="32">
        <f>[8]ごみ処理量内訳!L7</f>
        <v>34723</v>
      </c>
      <c r="U7" s="32">
        <f>[8]ごみ処理量内訳!H7</f>
        <v>642</v>
      </c>
      <c r="V7" s="32">
        <f>[8]ごみ処理量内訳!I7</f>
        <v>0</v>
      </c>
      <c r="W7" s="32">
        <f>[8]ごみ処理量内訳!J7</f>
        <v>0</v>
      </c>
      <c r="X7" s="32">
        <f>[8]ごみ処理量内訳!K7</f>
        <v>17737</v>
      </c>
      <c r="Y7" s="32">
        <f>[8]ごみ処理量内訳!M7</f>
        <v>555</v>
      </c>
      <c r="Z7" s="32">
        <f>[8]資源化量内訳!Y7</f>
        <v>16262</v>
      </c>
      <c r="AA7" s="32">
        <f t="shared" ref="AA7:AA49" si="4">SUM(P7,Q7,R7,Z7)</f>
        <v>611612</v>
      </c>
      <c r="AB7" s="33">
        <f t="shared" ref="AB7:AB49" si="5">IF(AA7&lt;&gt;0,(Z7+P7+R7)/AA7*100,"-")</f>
        <v>98.44640065924149</v>
      </c>
      <c r="AC7" s="32">
        <f>[8]施設資源化量内訳!Y7</f>
        <v>26609</v>
      </c>
      <c r="AD7" s="32">
        <f>[8]施設資源化量内訳!AT7</f>
        <v>4865</v>
      </c>
      <c r="AE7" s="32">
        <f>[8]施設資源化量内訳!BO7</f>
        <v>577</v>
      </c>
      <c r="AF7" s="32">
        <f>[8]施設資源化量内訳!CJ7</f>
        <v>0</v>
      </c>
      <c r="AG7" s="32">
        <f>[8]施設資源化量内訳!DE7</f>
        <v>0</v>
      </c>
      <c r="AH7" s="32">
        <f>[8]施設資源化量内訳!DZ7</f>
        <v>12536</v>
      </c>
      <c r="AI7" s="32">
        <f>[8]施設資源化量内訳!EU7</f>
        <v>24110</v>
      </c>
      <c r="AJ7" s="32">
        <f t="shared" ref="AJ7:AJ49" si="6">SUM(AC7:AI7)</f>
        <v>68697</v>
      </c>
      <c r="AK7" s="33">
        <f t="shared" ref="AK7:AK49" si="7">IF((AA7+J7)&lt;&gt;0,(Z7+AJ7+J7)/(AA7+J7)*100,"-")</f>
        <v>16.289482719157704</v>
      </c>
      <c r="AL7" s="33">
        <f>IF((AA7+J7)&lt;&gt;0,([8]資源化量内訳!D7-[8]資源化量内訳!R7-[8]資源化量内訳!T7-[8]資源化量内訳!V7-[8]資源化量内訳!U7)/(AA7+J7)*100,"-")</f>
        <v>13.649989827318734</v>
      </c>
      <c r="AM7" s="32">
        <f>[8]ごみ処理量内訳!AA7</f>
        <v>9502</v>
      </c>
      <c r="AN7" s="32">
        <f>[8]ごみ処理量内訳!AB7</f>
        <v>33525</v>
      </c>
      <c r="AO7" s="32">
        <f>[8]ごみ処理量内訳!AC7</f>
        <v>2970</v>
      </c>
      <c r="AP7" s="32">
        <f t="shared" ref="AP7:AP49" si="8">SUM(AM7:AO7)</f>
        <v>45997</v>
      </c>
    </row>
    <row r="8" spans="1:44" ht="13.5" customHeight="1" x14ac:dyDescent="0.2">
      <c r="A8" s="95" t="s">
        <v>44</v>
      </c>
      <c r="B8" s="96" t="s">
        <v>46</v>
      </c>
      <c r="C8" s="95" t="s">
        <v>47</v>
      </c>
      <c r="D8" s="97">
        <f t="shared" si="0"/>
        <v>400179</v>
      </c>
      <c r="E8" s="97">
        <v>400179</v>
      </c>
      <c r="F8" s="97">
        <v>0</v>
      </c>
      <c r="G8" s="97">
        <v>9052</v>
      </c>
      <c r="H8" s="97">
        <f>SUM([8]ごみ搬入量内訳!E8,+[8]ごみ搬入量内訳!AD8)</f>
        <v>121862</v>
      </c>
      <c r="I8" s="97">
        <f>[8]ごみ搬入量内訳!BC8</f>
        <v>7867</v>
      </c>
      <c r="J8" s="97">
        <f>[8]資源化量内訳!BO8</f>
        <v>4883</v>
      </c>
      <c r="K8" s="97">
        <f t="shared" si="1"/>
        <v>134612</v>
      </c>
      <c r="L8" s="39">
        <f t="shared" si="2"/>
        <v>921.58758955367489</v>
      </c>
      <c r="M8" s="97">
        <f>IF(D8&lt;&gt;0,([8]ごみ搬入量内訳!BR8+'R3実績'!J8)/'R3実績'!D8/365*1000000,"-")</f>
        <v>653.09130328561537</v>
      </c>
      <c r="N8" s="97">
        <f>IF(D8&lt;&gt;0,[8]ごみ搬入量内訳!CM8/'R3実績'!D8/365*1000000,"-")</f>
        <v>268.49628626805946</v>
      </c>
      <c r="O8" s="97">
        <f>[8]ごみ搬入量内訳!DH8</f>
        <v>0</v>
      </c>
      <c r="P8" s="97">
        <f>[8]ごみ処理量内訳!E8</f>
        <v>111176</v>
      </c>
      <c r="Q8" s="97">
        <f>[8]ごみ処理量内訳!N8</f>
        <v>0</v>
      </c>
      <c r="R8" s="97">
        <f t="shared" si="3"/>
        <v>15367</v>
      </c>
      <c r="S8" s="97">
        <f>[8]ごみ処理量内訳!G8</f>
        <v>8725</v>
      </c>
      <c r="T8" s="97">
        <f>[8]ごみ処理量内訳!L8</f>
        <v>6274</v>
      </c>
      <c r="U8" s="97">
        <f>[8]ごみ処理量内訳!H8</f>
        <v>368</v>
      </c>
      <c r="V8" s="97">
        <f>[8]ごみ処理量内訳!I8</f>
        <v>0</v>
      </c>
      <c r="W8" s="97">
        <f>[8]ごみ処理量内訳!J8</f>
        <v>0</v>
      </c>
      <c r="X8" s="97">
        <f>[8]ごみ処理量内訳!K8</f>
        <v>0</v>
      </c>
      <c r="Y8" s="97">
        <f>[8]ごみ処理量内訳!M8</f>
        <v>0</v>
      </c>
      <c r="Z8" s="97">
        <f>[8]資源化量内訳!Y8</f>
        <v>2773</v>
      </c>
      <c r="AA8" s="97">
        <f t="shared" si="4"/>
        <v>129316</v>
      </c>
      <c r="AB8" s="40">
        <f t="shared" si="5"/>
        <v>100</v>
      </c>
      <c r="AC8" s="97">
        <f>[8]施設資源化量内訳!Y8</f>
        <v>725</v>
      </c>
      <c r="AD8" s="97">
        <f>[8]施設資源化量内訳!AT8</f>
        <v>1286</v>
      </c>
      <c r="AE8" s="97">
        <f>[8]施設資源化量内訳!BO8</f>
        <v>368</v>
      </c>
      <c r="AF8" s="97">
        <f>[8]施設資源化量内訳!CJ8</f>
        <v>0</v>
      </c>
      <c r="AG8" s="97">
        <f>[8]施設資源化量内訳!DE8</f>
        <v>0</v>
      </c>
      <c r="AH8" s="97">
        <f>[8]施設資源化量内訳!DZ8</f>
        <v>0</v>
      </c>
      <c r="AI8" s="97">
        <f>[8]施設資源化量内訳!EU8</f>
        <v>4490</v>
      </c>
      <c r="AJ8" s="97">
        <f t="shared" si="6"/>
        <v>6869</v>
      </c>
      <c r="AK8" s="40">
        <f t="shared" si="7"/>
        <v>10.82347856541405</v>
      </c>
      <c r="AL8" s="40">
        <f>IF((AA8+J8)&lt;&gt;0,([8]資源化量内訳!D8-[8]資源化量内訳!R8-[8]資源化量内訳!T8-[8]資源化量内訳!V8-[8]資源化量内訳!U8)/(AA8+J8)*100,"-")</f>
        <v>10.82347856541405</v>
      </c>
      <c r="AM8" s="97">
        <f>[8]ごみ処理量内訳!AA8</f>
        <v>0</v>
      </c>
      <c r="AN8" s="97">
        <f>[8]ごみ処理量内訳!AB8</f>
        <v>13905</v>
      </c>
      <c r="AO8" s="97">
        <f>[8]ごみ処理量内訳!AC8</f>
        <v>0</v>
      </c>
      <c r="AP8" s="97">
        <f t="shared" si="8"/>
        <v>13905</v>
      </c>
      <c r="AQ8" s="98" t="s">
        <v>48</v>
      </c>
    </row>
    <row r="9" spans="1:44" ht="13.5" customHeight="1" x14ac:dyDescent="0.2">
      <c r="A9" s="95" t="s">
        <v>44</v>
      </c>
      <c r="B9" s="96" t="s">
        <v>49</v>
      </c>
      <c r="C9" s="95" t="s">
        <v>50</v>
      </c>
      <c r="D9" s="97">
        <f t="shared" si="0"/>
        <v>157520</v>
      </c>
      <c r="E9" s="97">
        <v>157520</v>
      </c>
      <c r="F9" s="97">
        <v>0</v>
      </c>
      <c r="G9" s="97">
        <v>5507</v>
      </c>
      <c r="H9" s="97">
        <f>SUM([8]ごみ搬入量内訳!E9,+[8]ごみ搬入量内訳!AD9)</f>
        <v>42321</v>
      </c>
      <c r="I9" s="97">
        <f>[8]ごみ搬入量内訳!BC9</f>
        <v>6929</v>
      </c>
      <c r="J9" s="97">
        <f>[8]資源化量内訳!BO9</f>
        <v>1586</v>
      </c>
      <c r="K9" s="97">
        <f t="shared" si="1"/>
        <v>50836</v>
      </c>
      <c r="L9" s="39">
        <f t="shared" si="2"/>
        <v>884.18430884184318</v>
      </c>
      <c r="M9" s="97">
        <f>IF(D9&lt;&gt;0,([8]ごみ搬入量内訳!BR9+'R3実績'!J9)/'R3実績'!D9/365*1000000,"-")</f>
        <v>558.72878938617055</v>
      </c>
      <c r="N9" s="97">
        <f>IF(D9&lt;&gt;0,[8]ごみ搬入量内訳!CM9/'R3実績'!D9/365*1000000,"-")</f>
        <v>325.45551945567252</v>
      </c>
      <c r="O9" s="97">
        <f>[8]ごみ搬入量内訳!DH9</f>
        <v>0</v>
      </c>
      <c r="P9" s="97">
        <f>[8]ごみ処理量内訳!E9</f>
        <v>42472</v>
      </c>
      <c r="Q9" s="97">
        <f>[8]ごみ処理量内訳!N9</f>
        <v>1451</v>
      </c>
      <c r="R9" s="97">
        <f t="shared" si="3"/>
        <v>3790</v>
      </c>
      <c r="S9" s="97">
        <f>[8]ごみ処理量内訳!G9</f>
        <v>3228</v>
      </c>
      <c r="T9" s="97">
        <f>[8]ごみ処理量内訳!L9</f>
        <v>546</v>
      </c>
      <c r="U9" s="97">
        <f>[8]ごみ処理量内訳!H9</f>
        <v>3</v>
      </c>
      <c r="V9" s="97">
        <f>[8]ごみ処理量内訳!I9</f>
        <v>0</v>
      </c>
      <c r="W9" s="97">
        <f>[8]ごみ処理量内訳!J9</f>
        <v>0</v>
      </c>
      <c r="X9" s="97">
        <f>[8]ごみ処理量内訳!K9</f>
        <v>13</v>
      </c>
      <c r="Y9" s="97">
        <f>[8]ごみ処理量内訳!M9</f>
        <v>0</v>
      </c>
      <c r="Z9" s="97">
        <f>[8]資源化量内訳!Y9</f>
        <v>1537</v>
      </c>
      <c r="AA9" s="97">
        <f t="shared" si="4"/>
        <v>49250</v>
      </c>
      <c r="AB9" s="40">
        <f t="shared" si="5"/>
        <v>97.053807106598981</v>
      </c>
      <c r="AC9" s="97">
        <f>[8]施設資源化量内訳!Y9</f>
        <v>4737</v>
      </c>
      <c r="AD9" s="97">
        <f>[8]施設資源化量内訳!AT9</f>
        <v>781</v>
      </c>
      <c r="AE9" s="97">
        <f>[8]施設資源化量内訳!BO9</f>
        <v>1</v>
      </c>
      <c r="AF9" s="97">
        <f>[8]施設資源化量内訳!CJ9</f>
        <v>0</v>
      </c>
      <c r="AG9" s="97">
        <f>[8]施設資源化量内訳!DE9</f>
        <v>0</v>
      </c>
      <c r="AH9" s="97">
        <f>[8]施設資源化量内訳!DZ9</f>
        <v>13</v>
      </c>
      <c r="AI9" s="97">
        <f>[8]施設資源化量内訳!EU9</f>
        <v>514</v>
      </c>
      <c r="AJ9" s="97">
        <f t="shared" si="6"/>
        <v>6046</v>
      </c>
      <c r="AK9" s="40">
        <f t="shared" si="7"/>
        <v>18.036430875757336</v>
      </c>
      <c r="AL9" s="40">
        <f>IF((AA9+J9)&lt;&gt;0,([8]資源化量内訳!D9-[8]資源化量内訳!R9-[8]資源化量内訳!T9-[8]資源化量内訳!V9-[8]資源化量内訳!U9)/(AA9+J9)*100,"-")</f>
        <v>18.036430875757336</v>
      </c>
      <c r="AM9" s="97">
        <f>[8]ごみ処理量内訳!AA9</f>
        <v>1451</v>
      </c>
      <c r="AN9" s="97">
        <f>[8]ごみ処理量内訳!AB9</f>
        <v>489</v>
      </c>
      <c r="AO9" s="97">
        <f>[8]ごみ処理量内訳!AC9</f>
        <v>226</v>
      </c>
      <c r="AP9" s="97">
        <f t="shared" si="8"/>
        <v>2166</v>
      </c>
      <c r="AQ9" s="98" t="s">
        <v>48</v>
      </c>
    </row>
    <row r="10" spans="1:44" ht="13.5" customHeight="1" x14ac:dyDescent="0.2">
      <c r="A10" s="95" t="s">
        <v>44</v>
      </c>
      <c r="B10" s="96" t="s">
        <v>51</v>
      </c>
      <c r="C10" s="95" t="s">
        <v>52</v>
      </c>
      <c r="D10" s="97">
        <f t="shared" si="0"/>
        <v>83232</v>
      </c>
      <c r="E10" s="97">
        <v>83232</v>
      </c>
      <c r="F10" s="97">
        <v>0</v>
      </c>
      <c r="G10" s="97">
        <v>781</v>
      </c>
      <c r="H10" s="97">
        <f>SUM([8]ごみ搬入量内訳!E10,+[8]ごみ搬入量内訳!AD10)</f>
        <v>23977</v>
      </c>
      <c r="I10" s="97">
        <f>[8]ごみ搬入量内訳!BC10</f>
        <v>3730</v>
      </c>
      <c r="J10" s="97">
        <f>[8]資源化量内訳!BO10</f>
        <v>591</v>
      </c>
      <c r="K10" s="97">
        <f t="shared" si="1"/>
        <v>28298</v>
      </c>
      <c r="L10" s="39">
        <f t="shared" si="2"/>
        <v>931.47788258467506</v>
      </c>
      <c r="M10" s="97">
        <f>IF(D10&lt;&gt;0,([8]ごみ搬入量内訳!BR10+'R3実績'!J10)/'R3実績'!D10/365*1000000,"-")</f>
        <v>676.6364886002749</v>
      </c>
      <c r="N10" s="97">
        <f>IF(D10&lt;&gt;0,[8]ごみ搬入量内訳!CM10/'R3実績'!D10/365*1000000,"-")</f>
        <v>254.84139398440013</v>
      </c>
      <c r="O10" s="97">
        <f>[8]ごみ搬入量内訳!DH10</f>
        <v>0</v>
      </c>
      <c r="P10" s="97">
        <f>[8]ごみ処理量内訳!E10</f>
        <v>20521</v>
      </c>
      <c r="Q10" s="97">
        <f>[8]ごみ処理量内訳!N10</f>
        <v>0</v>
      </c>
      <c r="R10" s="97">
        <f t="shared" si="3"/>
        <v>6368</v>
      </c>
      <c r="S10" s="97">
        <f>[8]ごみ処理量内訳!G10</f>
        <v>0</v>
      </c>
      <c r="T10" s="97">
        <f>[8]ごみ処理量内訳!L10</f>
        <v>6368</v>
      </c>
      <c r="U10" s="97">
        <f>[8]ごみ処理量内訳!H10</f>
        <v>0</v>
      </c>
      <c r="V10" s="97">
        <f>[8]ごみ処理量内訳!I10</f>
        <v>0</v>
      </c>
      <c r="W10" s="97">
        <f>[8]ごみ処理量内訳!J10</f>
        <v>0</v>
      </c>
      <c r="X10" s="97">
        <f>[8]ごみ処理量内訳!K10</f>
        <v>0</v>
      </c>
      <c r="Y10" s="97">
        <f>[8]ごみ処理量内訳!M10</f>
        <v>0</v>
      </c>
      <c r="Z10" s="97">
        <f>[8]資源化量内訳!Y10</f>
        <v>818</v>
      </c>
      <c r="AA10" s="97">
        <f t="shared" si="4"/>
        <v>27707</v>
      </c>
      <c r="AB10" s="40">
        <f t="shared" si="5"/>
        <v>100</v>
      </c>
      <c r="AC10" s="97">
        <f>[8]施設資源化量内訳!Y10</f>
        <v>0</v>
      </c>
      <c r="AD10" s="97">
        <f>[8]施設資源化量内訳!AT10</f>
        <v>0</v>
      </c>
      <c r="AE10" s="97">
        <f>[8]施設資源化量内訳!BO10</f>
        <v>0</v>
      </c>
      <c r="AF10" s="97">
        <f>[8]施設資源化量内訳!CJ10</f>
        <v>0</v>
      </c>
      <c r="AG10" s="97">
        <f>[8]施設資源化量内訳!DE10</f>
        <v>0</v>
      </c>
      <c r="AH10" s="97">
        <f>[8]施設資源化量内訳!DZ10</f>
        <v>0</v>
      </c>
      <c r="AI10" s="97">
        <f>[8]施設資源化量内訳!EU10</f>
        <v>3075</v>
      </c>
      <c r="AJ10" s="97">
        <f t="shared" si="6"/>
        <v>3075</v>
      </c>
      <c r="AK10" s="40">
        <f t="shared" si="7"/>
        <v>15.845642801611421</v>
      </c>
      <c r="AL10" s="40">
        <f>IF((AA10+J10)&lt;&gt;0,([8]資源化量内訳!D10-[8]資源化量内訳!R10-[8]資源化量内訳!T10-[8]資源化量内訳!V10-[8]資源化量内訳!U10)/(AA10+J10)*100,"-")</f>
        <v>15.845642801611421</v>
      </c>
      <c r="AM10" s="97">
        <f>[8]ごみ処理量内訳!AA10</f>
        <v>0</v>
      </c>
      <c r="AN10" s="97">
        <f>[8]ごみ処理量内訳!AB10</f>
        <v>2041</v>
      </c>
      <c r="AO10" s="97">
        <f>[8]ごみ処理量内訳!AC10</f>
        <v>1829</v>
      </c>
      <c r="AP10" s="97">
        <f t="shared" si="8"/>
        <v>3870</v>
      </c>
      <c r="AQ10" s="98" t="s">
        <v>48</v>
      </c>
    </row>
    <row r="11" spans="1:44" ht="13.5" customHeight="1" x14ac:dyDescent="0.2">
      <c r="A11" s="95" t="s">
        <v>44</v>
      </c>
      <c r="B11" s="96" t="s">
        <v>53</v>
      </c>
      <c r="C11" s="95" t="s">
        <v>54</v>
      </c>
      <c r="D11" s="97">
        <f t="shared" si="0"/>
        <v>105453</v>
      </c>
      <c r="E11" s="97">
        <v>105453</v>
      </c>
      <c r="F11" s="97">
        <v>0</v>
      </c>
      <c r="G11" s="97">
        <v>2145</v>
      </c>
      <c r="H11" s="97">
        <f>SUM([8]ごみ搬入量内訳!E11,+[8]ごみ搬入量内訳!AD11)</f>
        <v>28111</v>
      </c>
      <c r="I11" s="97">
        <f>[8]ごみ搬入量内訳!BC11</f>
        <v>9615</v>
      </c>
      <c r="J11" s="97">
        <f>[8]資源化量内訳!BO11</f>
        <v>1148</v>
      </c>
      <c r="K11" s="97">
        <f t="shared" si="1"/>
        <v>38874</v>
      </c>
      <c r="L11" s="39">
        <f t="shared" si="2"/>
        <v>1009.9675645931466</v>
      </c>
      <c r="M11" s="97">
        <f>IF(D11&lt;&gt;0,([8]ごみ搬入量内訳!BR11+'R3実績'!J11)/'R3実績'!D11/365*1000000,"-")</f>
        <v>637.43258211897034</v>
      </c>
      <c r="N11" s="97">
        <f>IF(D11&lt;&gt;0,[8]ごみ搬入量内訳!CM11/'R3実績'!D11/365*1000000,"-")</f>
        <v>372.53498247417627</v>
      </c>
      <c r="O11" s="97">
        <f>[8]ごみ搬入量内訳!DH11</f>
        <v>0</v>
      </c>
      <c r="P11" s="97">
        <f>[8]ごみ処理量内訳!E11</f>
        <v>38485</v>
      </c>
      <c r="Q11" s="97">
        <f>[8]ごみ処理量内訳!N11</f>
        <v>1780</v>
      </c>
      <c r="R11" s="97">
        <f t="shared" si="3"/>
        <v>1260</v>
      </c>
      <c r="S11" s="97">
        <f>[8]ごみ処理量内訳!G11</f>
        <v>0</v>
      </c>
      <c r="T11" s="97">
        <f>[8]ごみ処理量内訳!L11</f>
        <v>1166</v>
      </c>
      <c r="U11" s="97">
        <f>[8]ごみ処理量内訳!H11</f>
        <v>93</v>
      </c>
      <c r="V11" s="97">
        <f>[8]ごみ処理量内訳!I11</f>
        <v>0</v>
      </c>
      <c r="W11" s="97">
        <f>[8]ごみ処理量内訳!J11</f>
        <v>0</v>
      </c>
      <c r="X11" s="97">
        <f>[8]ごみ処理量内訳!K11</f>
        <v>1</v>
      </c>
      <c r="Y11" s="97">
        <f>[8]ごみ処理量内訳!M11</f>
        <v>0</v>
      </c>
      <c r="Z11" s="97">
        <f>[8]資源化量内訳!Y11</f>
        <v>1272</v>
      </c>
      <c r="AA11" s="97">
        <f t="shared" si="4"/>
        <v>42797</v>
      </c>
      <c r="AB11" s="40">
        <f t="shared" si="5"/>
        <v>95.840829964717159</v>
      </c>
      <c r="AC11" s="97">
        <f>[8]施設資源化量内訳!Y11</f>
        <v>2694</v>
      </c>
      <c r="AD11" s="97">
        <f>[8]施設資源化量内訳!AT11</f>
        <v>0</v>
      </c>
      <c r="AE11" s="97">
        <f>[8]施設資源化量内訳!BO11</f>
        <v>30</v>
      </c>
      <c r="AF11" s="97">
        <f>[8]施設資源化量内訳!CJ11</f>
        <v>0</v>
      </c>
      <c r="AG11" s="97">
        <f>[8]施設資源化量内訳!DE11</f>
        <v>0</v>
      </c>
      <c r="AH11" s="97">
        <f>[8]施設資源化量内訳!DZ11</f>
        <v>1</v>
      </c>
      <c r="AI11" s="97">
        <f>[8]施設資源化量内訳!EU11</f>
        <v>1166</v>
      </c>
      <c r="AJ11" s="97">
        <f t="shared" si="6"/>
        <v>3891</v>
      </c>
      <c r="AK11" s="40">
        <f t="shared" si="7"/>
        <v>14.361133234725223</v>
      </c>
      <c r="AL11" s="40">
        <f>IF((AA11+J11)&lt;&gt;0,([8]資源化量内訳!D11-[8]資源化量内訳!R11-[8]資源化量内訳!T11-[8]資源化量内訳!V11-[8]資源化量内訳!U11)/(AA11+J11)*100,"-")</f>
        <v>14.361133234725223</v>
      </c>
      <c r="AM11" s="97">
        <f>[8]ごみ処理量内訳!AA11</f>
        <v>1780</v>
      </c>
      <c r="AN11" s="97">
        <f>[8]ごみ処理量内訳!AB11</f>
        <v>2599</v>
      </c>
      <c r="AO11" s="97">
        <f>[8]ごみ処理量内訳!AC11</f>
        <v>0</v>
      </c>
      <c r="AP11" s="97">
        <f t="shared" si="8"/>
        <v>4379</v>
      </c>
      <c r="AQ11" s="98" t="s">
        <v>48</v>
      </c>
    </row>
    <row r="12" spans="1:44" ht="13.5" customHeight="1" x14ac:dyDescent="0.2">
      <c r="A12" s="95" t="s">
        <v>44</v>
      </c>
      <c r="B12" s="96" t="s">
        <v>55</v>
      </c>
      <c r="C12" s="95" t="s">
        <v>56</v>
      </c>
      <c r="D12" s="97">
        <f t="shared" si="0"/>
        <v>84476</v>
      </c>
      <c r="E12" s="97">
        <v>84476</v>
      </c>
      <c r="F12" s="97">
        <v>0</v>
      </c>
      <c r="G12" s="97">
        <v>2241</v>
      </c>
      <c r="H12" s="97">
        <f>SUM([8]ごみ搬入量内訳!E12,+[8]ごみ搬入量内訳!AD12)</f>
        <v>22859</v>
      </c>
      <c r="I12" s="97">
        <f>[8]ごみ搬入量内訳!BC12</f>
        <v>3817</v>
      </c>
      <c r="J12" s="97">
        <f>[8]資源化量内訳!BO12</f>
        <v>728</v>
      </c>
      <c r="K12" s="97">
        <f t="shared" si="1"/>
        <v>27404</v>
      </c>
      <c r="L12" s="39">
        <f t="shared" si="2"/>
        <v>888.76665626680381</v>
      </c>
      <c r="M12" s="97">
        <f>IF(D12&lt;&gt;0,([8]ごみ搬入量内訳!BR12+'R3実績'!J12)/'R3実績'!D12/365*1000000,"-")</f>
        <v>614.42432867371917</v>
      </c>
      <c r="N12" s="97">
        <f>IF(D12&lt;&gt;0,[8]ごみ搬入量内訳!CM12/'R3実績'!D12/365*1000000,"-")</f>
        <v>274.34232759308475</v>
      </c>
      <c r="O12" s="97">
        <f>[8]ごみ搬入量内訳!DH12</f>
        <v>0</v>
      </c>
      <c r="P12" s="97">
        <f>[8]ごみ処理量内訳!E12</f>
        <v>22646</v>
      </c>
      <c r="Q12" s="97">
        <f>[8]ごみ処理量内訳!N12</f>
        <v>0</v>
      </c>
      <c r="R12" s="97">
        <f t="shared" si="3"/>
        <v>4026</v>
      </c>
      <c r="S12" s="97">
        <f>[8]ごみ処理量内訳!G12</f>
        <v>3311</v>
      </c>
      <c r="T12" s="97">
        <f>[8]ごみ処理量内訳!L12</f>
        <v>715</v>
      </c>
      <c r="U12" s="97">
        <f>[8]ごみ処理量内訳!H12</f>
        <v>0</v>
      </c>
      <c r="V12" s="97">
        <f>[8]ごみ処理量内訳!I12</f>
        <v>0</v>
      </c>
      <c r="W12" s="97">
        <f>[8]ごみ処理量内訳!J12</f>
        <v>0</v>
      </c>
      <c r="X12" s="97">
        <f>[8]ごみ処理量内訳!K12</f>
        <v>0</v>
      </c>
      <c r="Y12" s="97">
        <f>[8]ごみ処理量内訳!M12</f>
        <v>0</v>
      </c>
      <c r="Z12" s="97">
        <f>[8]資源化量内訳!Y12</f>
        <v>0</v>
      </c>
      <c r="AA12" s="97">
        <f t="shared" si="4"/>
        <v>26672</v>
      </c>
      <c r="AB12" s="40">
        <f t="shared" si="5"/>
        <v>100</v>
      </c>
      <c r="AC12" s="97">
        <f>[8]施設資源化量内訳!Y12</f>
        <v>1737</v>
      </c>
      <c r="AD12" s="97">
        <f>[8]施設資源化量内訳!AT12</f>
        <v>542</v>
      </c>
      <c r="AE12" s="97">
        <f>[8]施設資源化量内訳!BO12</f>
        <v>0</v>
      </c>
      <c r="AF12" s="97">
        <f>[8]施設資源化量内訳!CJ12</f>
        <v>0</v>
      </c>
      <c r="AG12" s="97">
        <f>[8]施設資源化量内訳!DE12</f>
        <v>0</v>
      </c>
      <c r="AH12" s="97">
        <f>[8]施設資源化量内訳!DZ12</f>
        <v>0</v>
      </c>
      <c r="AI12" s="97">
        <f>[8]施設資源化量内訳!EU12</f>
        <v>123</v>
      </c>
      <c r="AJ12" s="97">
        <f t="shared" si="6"/>
        <v>2402</v>
      </c>
      <c r="AK12" s="40">
        <f t="shared" si="7"/>
        <v>11.423357664233578</v>
      </c>
      <c r="AL12" s="40">
        <f>IF((AA12+J12)&lt;&gt;0,([8]資源化量内訳!D12-[8]資源化量内訳!R12-[8]資源化量内訳!T12-[8]資源化量内訳!V12-[8]資源化量内訳!U12)/(AA12+J12)*100,"-")</f>
        <v>8.7299270072992705</v>
      </c>
      <c r="AM12" s="97">
        <f>[8]ごみ処理量内訳!AA12</f>
        <v>0</v>
      </c>
      <c r="AN12" s="97">
        <f>[8]ごみ処理量内訳!AB12</f>
        <v>730</v>
      </c>
      <c r="AO12" s="97">
        <f>[8]ごみ処理量内訳!AC12</f>
        <v>0</v>
      </c>
      <c r="AP12" s="97">
        <f t="shared" si="8"/>
        <v>730</v>
      </c>
      <c r="AQ12" s="98" t="s">
        <v>48</v>
      </c>
    </row>
    <row r="13" spans="1:44" ht="13.5" customHeight="1" x14ac:dyDescent="0.2">
      <c r="A13" s="95" t="s">
        <v>44</v>
      </c>
      <c r="B13" s="96" t="s">
        <v>57</v>
      </c>
      <c r="C13" s="95" t="s">
        <v>58</v>
      </c>
      <c r="D13" s="97">
        <f t="shared" si="0"/>
        <v>75622</v>
      </c>
      <c r="E13" s="97">
        <v>75622</v>
      </c>
      <c r="F13" s="97">
        <v>0</v>
      </c>
      <c r="G13" s="97">
        <v>1823</v>
      </c>
      <c r="H13" s="97">
        <f>SUM([8]ごみ搬入量内訳!E13,+[8]ごみ搬入量内訳!AD13)</f>
        <v>19950</v>
      </c>
      <c r="I13" s="97">
        <f>[8]ごみ搬入量内訳!BC13</f>
        <v>4628</v>
      </c>
      <c r="J13" s="97">
        <f>[8]資源化量内訳!BO13</f>
        <v>2222</v>
      </c>
      <c r="K13" s="97">
        <f t="shared" si="1"/>
        <v>26800</v>
      </c>
      <c r="L13" s="39">
        <f t="shared" si="2"/>
        <v>970.94307918656705</v>
      </c>
      <c r="M13" s="97">
        <f>IF(D13&lt;&gt;0,([8]ごみ搬入量内訳!BR13+'R3実績'!J13)/'R3実績'!D13/365*1000000,"-")</f>
        <v>734.43873512201822</v>
      </c>
      <c r="N13" s="97">
        <f>IF(D13&lt;&gt;0,[8]ごみ搬入量内訳!CM13/'R3実績'!D13/365*1000000,"-")</f>
        <v>236.50434406454886</v>
      </c>
      <c r="O13" s="97">
        <f>[8]ごみ搬入量内訳!DH13</f>
        <v>0</v>
      </c>
      <c r="P13" s="97">
        <f>[8]ごみ処理量内訳!E13</f>
        <v>20054</v>
      </c>
      <c r="Q13" s="97">
        <f>[8]ごみ処理量内訳!N13</f>
        <v>0</v>
      </c>
      <c r="R13" s="97">
        <f t="shared" si="3"/>
        <v>4239</v>
      </c>
      <c r="S13" s="97">
        <f>[8]ごみ処理量内訳!G13</f>
        <v>3577</v>
      </c>
      <c r="T13" s="97">
        <f>[8]ごみ処理量内訳!L13</f>
        <v>662</v>
      </c>
      <c r="U13" s="97">
        <f>[8]ごみ処理量内訳!H13</f>
        <v>0</v>
      </c>
      <c r="V13" s="97">
        <f>[8]ごみ処理量内訳!I13</f>
        <v>0</v>
      </c>
      <c r="W13" s="97">
        <f>[8]ごみ処理量内訳!J13</f>
        <v>0</v>
      </c>
      <c r="X13" s="97">
        <f>[8]ごみ処理量内訳!K13</f>
        <v>0</v>
      </c>
      <c r="Y13" s="97">
        <f>[8]ごみ処理量内訳!M13</f>
        <v>0</v>
      </c>
      <c r="Z13" s="97">
        <f>[8]資源化量内訳!Y13</f>
        <v>285</v>
      </c>
      <c r="AA13" s="97">
        <f t="shared" si="4"/>
        <v>24578</v>
      </c>
      <c r="AB13" s="40">
        <f t="shared" si="5"/>
        <v>100</v>
      </c>
      <c r="AC13" s="97">
        <f>[8]施設資源化量内訳!Y13</f>
        <v>269</v>
      </c>
      <c r="AD13" s="97">
        <f>[8]施設資源化量内訳!AT13</f>
        <v>573</v>
      </c>
      <c r="AE13" s="97">
        <f>[8]施設資源化量内訳!BO13</f>
        <v>0</v>
      </c>
      <c r="AF13" s="97">
        <f>[8]施設資源化量内訳!CJ13</f>
        <v>0</v>
      </c>
      <c r="AG13" s="97">
        <f>[8]施設資源化量内訳!DE13</f>
        <v>0</v>
      </c>
      <c r="AH13" s="97">
        <f>[8]施設資源化量内訳!DZ13</f>
        <v>0</v>
      </c>
      <c r="AI13" s="97">
        <f>[8]施設資源化量内訳!EU13</f>
        <v>662</v>
      </c>
      <c r="AJ13" s="97">
        <f t="shared" si="6"/>
        <v>1504</v>
      </c>
      <c r="AK13" s="40">
        <f t="shared" si="7"/>
        <v>14.96641791044776</v>
      </c>
      <c r="AL13" s="40">
        <f>IF((AA13+J13)&lt;&gt;0,([8]資源化量内訳!D13-[8]資源化量内訳!R13-[8]資源化量内訳!T13-[8]資源化量内訳!V13-[8]資源化量内訳!U13)/(AA13+J13)*100,"-")</f>
        <v>14.96641791044776</v>
      </c>
      <c r="AM13" s="97">
        <f>[8]ごみ処理量内訳!AA13</f>
        <v>0</v>
      </c>
      <c r="AN13" s="97">
        <f>[8]ごみ処理量内訳!AB13</f>
        <v>2408</v>
      </c>
      <c r="AO13" s="97">
        <f>[8]ごみ処理量内訳!AC13</f>
        <v>0</v>
      </c>
      <c r="AP13" s="97">
        <f t="shared" si="8"/>
        <v>2408</v>
      </c>
      <c r="AQ13" s="98" t="s">
        <v>48</v>
      </c>
    </row>
    <row r="14" spans="1:44" ht="13.5" customHeight="1" x14ac:dyDescent="0.2">
      <c r="A14" s="95" t="s">
        <v>44</v>
      </c>
      <c r="B14" s="96" t="s">
        <v>59</v>
      </c>
      <c r="C14" s="95" t="s">
        <v>60</v>
      </c>
      <c r="D14" s="97">
        <f t="shared" si="0"/>
        <v>19618</v>
      </c>
      <c r="E14" s="97">
        <v>19618</v>
      </c>
      <c r="F14" s="97">
        <v>0</v>
      </c>
      <c r="G14" s="97">
        <v>504</v>
      </c>
      <c r="H14" s="97">
        <f>SUM([8]ごみ搬入量内訳!E14,+[8]ごみ搬入量内訳!AD14)</f>
        <v>5341</v>
      </c>
      <c r="I14" s="97">
        <f>[8]ごみ搬入量内訳!BC14</f>
        <v>808</v>
      </c>
      <c r="J14" s="97">
        <f>[8]資源化量内訳!BO14</f>
        <v>0</v>
      </c>
      <c r="K14" s="97">
        <f t="shared" si="1"/>
        <v>6149</v>
      </c>
      <c r="L14" s="39">
        <f t="shared" si="2"/>
        <v>858.73052005636418</v>
      </c>
      <c r="M14" s="97">
        <f>IF(D14&lt;&gt;0,([8]ごみ搬入量内訳!BR14+'R3実績'!J14)/'R3実績'!D14/365*1000000,"-")</f>
        <v>610.56591863496897</v>
      </c>
      <c r="N14" s="97">
        <f>IF(D14&lt;&gt;0,[8]ごみ搬入量内訳!CM14/'R3実績'!D14/365*1000000,"-")</f>
        <v>248.16460142139522</v>
      </c>
      <c r="O14" s="97">
        <f>[8]ごみ搬入量内訳!DH14</f>
        <v>0</v>
      </c>
      <c r="P14" s="97">
        <f>[8]ごみ処理量内訳!E14</f>
        <v>5219</v>
      </c>
      <c r="Q14" s="97">
        <f>[8]ごみ処理量内訳!N14</f>
        <v>0</v>
      </c>
      <c r="R14" s="97">
        <f t="shared" si="3"/>
        <v>929</v>
      </c>
      <c r="S14" s="97">
        <f>[8]ごみ処理量内訳!G14</f>
        <v>747</v>
      </c>
      <c r="T14" s="97">
        <f>[8]ごみ処理量内訳!L14</f>
        <v>182</v>
      </c>
      <c r="U14" s="97">
        <f>[8]ごみ処理量内訳!H14</f>
        <v>0</v>
      </c>
      <c r="V14" s="97">
        <f>[8]ごみ処理量内訳!I14</f>
        <v>0</v>
      </c>
      <c r="W14" s="97">
        <f>[8]ごみ処理量内訳!J14</f>
        <v>0</v>
      </c>
      <c r="X14" s="97">
        <f>[8]ごみ処理量内訳!K14</f>
        <v>0</v>
      </c>
      <c r="Y14" s="97">
        <f>[8]ごみ処理量内訳!M14</f>
        <v>0</v>
      </c>
      <c r="Z14" s="97">
        <f>[8]資源化量内訳!Y14</f>
        <v>0</v>
      </c>
      <c r="AA14" s="97">
        <f t="shared" si="4"/>
        <v>6148</v>
      </c>
      <c r="AB14" s="40">
        <f t="shared" si="5"/>
        <v>100</v>
      </c>
      <c r="AC14" s="97">
        <f>[8]施設資源化量内訳!Y14</f>
        <v>401</v>
      </c>
      <c r="AD14" s="97">
        <f>[8]施設資源化量内訳!AT14</f>
        <v>122</v>
      </c>
      <c r="AE14" s="97">
        <f>[8]施設資源化量内訳!BO14</f>
        <v>0</v>
      </c>
      <c r="AF14" s="97">
        <f>[8]施設資源化量内訳!CJ14</f>
        <v>0</v>
      </c>
      <c r="AG14" s="97">
        <f>[8]施設資源化量内訳!DE14</f>
        <v>0</v>
      </c>
      <c r="AH14" s="97">
        <f>[8]施設資源化量内訳!DZ14</f>
        <v>0</v>
      </c>
      <c r="AI14" s="97">
        <f>[8]施設資源化量内訳!EU14</f>
        <v>161</v>
      </c>
      <c r="AJ14" s="97">
        <f t="shared" si="6"/>
        <v>684</v>
      </c>
      <c r="AK14" s="40">
        <f t="shared" si="7"/>
        <v>11.125569290826284</v>
      </c>
      <c r="AL14" s="40">
        <f>IF((AA14+J14)&lt;&gt;0,([8]資源化量内訳!D14-[8]資源化量内訳!R14-[8]資源化量内訳!T14-[8]資源化量内訳!V14-[8]資源化量内訳!U14)/(AA14+J14)*100,"-")</f>
        <v>8.3604424202992842</v>
      </c>
      <c r="AM14" s="97">
        <f>[8]ごみ処理量内訳!AA14</f>
        <v>0</v>
      </c>
      <c r="AN14" s="97">
        <f>[8]ごみ処理量内訳!AB14</f>
        <v>168</v>
      </c>
      <c r="AO14" s="97">
        <f>[8]ごみ処理量内訳!AC14</f>
        <v>0</v>
      </c>
      <c r="AP14" s="97">
        <f t="shared" si="8"/>
        <v>168</v>
      </c>
      <c r="AQ14" s="98" t="s">
        <v>48</v>
      </c>
    </row>
    <row r="15" spans="1:44" ht="13.5" customHeight="1" x14ac:dyDescent="0.2">
      <c r="A15" s="95" t="s">
        <v>44</v>
      </c>
      <c r="B15" s="96" t="s">
        <v>61</v>
      </c>
      <c r="C15" s="95" t="s">
        <v>62</v>
      </c>
      <c r="D15" s="97">
        <f t="shared" si="0"/>
        <v>36355</v>
      </c>
      <c r="E15" s="97">
        <v>36355</v>
      </c>
      <c r="F15" s="97">
        <v>0</v>
      </c>
      <c r="G15" s="97">
        <v>1028</v>
      </c>
      <c r="H15" s="97">
        <f>SUM([8]ごみ搬入量内訳!E15,+[8]ごみ搬入量内訳!AD15)</f>
        <v>11043</v>
      </c>
      <c r="I15" s="97">
        <f>[8]ごみ搬入量内訳!BC15</f>
        <v>1704</v>
      </c>
      <c r="J15" s="97">
        <f>[8]資源化量内訳!BO15</f>
        <v>206</v>
      </c>
      <c r="K15" s="97">
        <f t="shared" si="1"/>
        <v>12953</v>
      </c>
      <c r="L15" s="39">
        <f t="shared" si="2"/>
        <v>976.1427928174038</v>
      </c>
      <c r="M15" s="97">
        <f>IF(D15&lt;&gt;0,([8]ごみ搬入量内訳!BR15+'R3実績'!J15)/'R3実績'!D15/365*1000000,"-")</f>
        <v>702.05714953191796</v>
      </c>
      <c r="N15" s="97">
        <f>IF(D15&lt;&gt;0,[8]ごみ搬入量内訳!CM15/'R3実績'!D15/365*1000000,"-")</f>
        <v>274.08564328548579</v>
      </c>
      <c r="O15" s="97">
        <f>[8]ごみ搬入量内訳!DH15</f>
        <v>0</v>
      </c>
      <c r="P15" s="97">
        <f>[8]ごみ処理量内訳!E15</f>
        <v>10094</v>
      </c>
      <c r="Q15" s="97">
        <f>[8]ごみ処理量内訳!N15</f>
        <v>1213</v>
      </c>
      <c r="R15" s="97">
        <f t="shared" si="3"/>
        <v>402</v>
      </c>
      <c r="S15" s="97">
        <f>[8]ごみ処理量内訳!G15</f>
        <v>0</v>
      </c>
      <c r="T15" s="97">
        <f>[8]ごみ処理量内訳!L15</f>
        <v>402</v>
      </c>
      <c r="U15" s="97">
        <f>[8]ごみ処理量内訳!H15</f>
        <v>0</v>
      </c>
      <c r="V15" s="97">
        <f>[8]ごみ処理量内訳!I15</f>
        <v>0</v>
      </c>
      <c r="W15" s="97">
        <f>[8]ごみ処理量内訳!J15</f>
        <v>0</v>
      </c>
      <c r="X15" s="97">
        <f>[8]ごみ処理量内訳!K15</f>
        <v>0</v>
      </c>
      <c r="Y15" s="97">
        <f>[8]ごみ処理量内訳!M15</f>
        <v>0</v>
      </c>
      <c r="Z15" s="97">
        <f>[8]資源化量内訳!Y15</f>
        <v>1024</v>
      </c>
      <c r="AA15" s="97">
        <f t="shared" si="4"/>
        <v>12733</v>
      </c>
      <c r="AB15" s="40">
        <f t="shared" si="5"/>
        <v>90.473572606612734</v>
      </c>
      <c r="AC15" s="97">
        <f>[8]施設資源化量内訳!Y15</f>
        <v>586</v>
      </c>
      <c r="AD15" s="97">
        <f>[8]施設資源化量内訳!AT15</f>
        <v>0</v>
      </c>
      <c r="AE15" s="97">
        <f>[8]施設資源化量内訳!BO15</f>
        <v>0</v>
      </c>
      <c r="AF15" s="97">
        <f>[8]施設資源化量内訳!CJ15</f>
        <v>0</v>
      </c>
      <c r="AG15" s="97">
        <f>[8]施設資源化量内訳!DE15</f>
        <v>0</v>
      </c>
      <c r="AH15" s="97">
        <f>[8]施設資源化量内訳!DZ15</f>
        <v>0</v>
      </c>
      <c r="AI15" s="97">
        <f>[8]施設資源化量内訳!EU15</f>
        <v>402</v>
      </c>
      <c r="AJ15" s="97">
        <f t="shared" si="6"/>
        <v>988</v>
      </c>
      <c r="AK15" s="40">
        <f t="shared" si="7"/>
        <v>17.141973877424839</v>
      </c>
      <c r="AL15" s="40">
        <f>IF((AA15+J15)&lt;&gt;0,([8]資源化量内訳!D15-[8]資源化量内訳!R15-[8]資源化量内訳!T15-[8]資源化量内訳!V15-[8]資源化量内訳!U15)/(AA15+J15)*100,"-")</f>
        <v>17.141973877424839</v>
      </c>
      <c r="AM15" s="97">
        <f>[8]ごみ処理量内訳!AA15</f>
        <v>1213</v>
      </c>
      <c r="AN15" s="97">
        <f>[8]ごみ処理量内訳!AB15</f>
        <v>897</v>
      </c>
      <c r="AO15" s="97">
        <f>[8]ごみ処理量内訳!AC15</f>
        <v>0</v>
      </c>
      <c r="AP15" s="97">
        <f t="shared" si="8"/>
        <v>2110</v>
      </c>
      <c r="AQ15" s="98" t="s">
        <v>48</v>
      </c>
    </row>
    <row r="16" spans="1:44" ht="13.5" customHeight="1" x14ac:dyDescent="0.2">
      <c r="A16" s="95" t="s">
        <v>44</v>
      </c>
      <c r="B16" s="96" t="s">
        <v>63</v>
      </c>
      <c r="C16" s="95" t="s">
        <v>64</v>
      </c>
      <c r="D16" s="97">
        <f t="shared" si="0"/>
        <v>65217</v>
      </c>
      <c r="E16" s="97">
        <v>65217</v>
      </c>
      <c r="F16" s="97">
        <v>0</v>
      </c>
      <c r="G16" s="97">
        <v>1193</v>
      </c>
      <c r="H16" s="97">
        <f>SUM([8]ごみ搬入量内訳!E16,+[8]ごみ搬入量内訳!AD16)</f>
        <v>19362</v>
      </c>
      <c r="I16" s="97">
        <f>[8]ごみ搬入量内訳!BC16</f>
        <v>500</v>
      </c>
      <c r="J16" s="97">
        <f>[8]資源化量内訳!BO16</f>
        <v>0</v>
      </c>
      <c r="K16" s="97">
        <f t="shared" si="1"/>
        <v>19862</v>
      </c>
      <c r="L16" s="39">
        <f t="shared" si="2"/>
        <v>834.39039447022071</v>
      </c>
      <c r="M16" s="97">
        <f>IF(D16&lt;&gt;0,([8]ごみ搬入量内訳!BR16+'R3実績'!J16)/'R3実績'!D16/365*1000000,"-")</f>
        <v>612.58084443483824</v>
      </c>
      <c r="N16" s="97">
        <f>IF(D16&lt;&gt;0,[8]ごみ搬入量内訳!CM16/'R3実績'!D16/365*1000000,"-")</f>
        <v>221.80955003538239</v>
      </c>
      <c r="O16" s="97">
        <f>[8]ごみ搬入量内訳!DH16</f>
        <v>0</v>
      </c>
      <c r="P16" s="97">
        <f>[8]ごみ処理量内訳!E16</f>
        <v>15229</v>
      </c>
      <c r="Q16" s="97">
        <f>[8]ごみ処理量内訳!N16</f>
        <v>0</v>
      </c>
      <c r="R16" s="97">
        <f t="shared" si="3"/>
        <v>3530</v>
      </c>
      <c r="S16" s="97">
        <f>[8]ごみ処理量内訳!G16</f>
        <v>0</v>
      </c>
      <c r="T16" s="97">
        <f>[8]ごみ処理量内訳!L16</f>
        <v>2430</v>
      </c>
      <c r="U16" s="97">
        <f>[8]ごみ処理量内訳!H16</f>
        <v>0</v>
      </c>
      <c r="V16" s="97">
        <f>[8]ごみ処理量内訳!I16</f>
        <v>0</v>
      </c>
      <c r="W16" s="97">
        <f>[8]ごみ処理量内訳!J16</f>
        <v>0</v>
      </c>
      <c r="X16" s="97">
        <f>[8]ごみ処理量内訳!K16</f>
        <v>1100</v>
      </c>
      <c r="Y16" s="97">
        <f>[8]ごみ処理量内訳!M16</f>
        <v>0</v>
      </c>
      <c r="Z16" s="97">
        <f>[8]資源化量内訳!Y16</f>
        <v>769</v>
      </c>
      <c r="AA16" s="97">
        <f t="shared" si="4"/>
        <v>19528</v>
      </c>
      <c r="AB16" s="40">
        <f t="shared" si="5"/>
        <v>100</v>
      </c>
      <c r="AC16" s="97">
        <f>[8]施設資源化量内訳!Y16</f>
        <v>0</v>
      </c>
      <c r="AD16" s="97">
        <f>[8]施設資源化量内訳!AT16</f>
        <v>0</v>
      </c>
      <c r="AE16" s="97">
        <f>[8]施設資源化量内訳!BO16</f>
        <v>0</v>
      </c>
      <c r="AF16" s="97">
        <f>[8]施設資源化量内訳!CJ16</f>
        <v>0</v>
      </c>
      <c r="AG16" s="97">
        <f>[8]施設資源化量内訳!DE16</f>
        <v>0</v>
      </c>
      <c r="AH16" s="97">
        <f>[8]施設資源化量内訳!DZ16</f>
        <v>1100</v>
      </c>
      <c r="AI16" s="97">
        <f>[8]施設資源化量内訳!EU16</f>
        <v>2430</v>
      </c>
      <c r="AJ16" s="97">
        <f t="shared" si="6"/>
        <v>3530</v>
      </c>
      <c r="AK16" s="40">
        <f t="shared" si="7"/>
        <v>22.014543219991804</v>
      </c>
      <c r="AL16" s="40">
        <f>IF((AA16+J16)&lt;&gt;0,([8]資源化量内訳!D16-[8]資源化量内訳!R16-[8]資源化量内訳!T16-[8]資源化量内訳!V16-[8]資源化量内訳!U16)/(AA16+J16)*100,"-")</f>
        <v>16.381605899221629</v>
      </c>
      <c r="AM16" s="97">
        <f>[8]ごみ処理量内訳!AA16</f>
        <v>0</v>
      </c>
      <c r="AN16" s="97">
        <f>[8]ごみ処理量内訳!AB16</f>
        <v>761</v>
      </c>
      <c r="AO16" s="97">
        <f>[8]ごみ処理量内訳!AC16</f>
        <v>0</v>
      </c>
      <c r="AP16" s="97">
        <f t="shared" si="8"/>
        <v>761</v>
      </c>
      <c r="AQ16" s="98" t="s">
        <v>48</v>
      </c>
    </row>
    <row r="17" spans="1:43" ht="13.5" customHeight="1" x14ac:dyDescent="0.2">
      <c r="A17" s="95" t="s">
        <v>44</v>
      </c>
      <c r="B17" s="96" t="s">
        <v>65</v>
      </c>
      <c r="C17" s="95" t="s">
        <v>66</v>
      </c>
      <c r="D17" s="97">
        <f t="shared" si="0"/>
        <v>47042</v>
      </c>
      <c r="E17" s="97">
        <v>47042</v>
      </c>
      <c r="F17" s="97">
        <v>0</v>
      </c>
      <c r="G17" s="97">
        <v>922</v>
      </c>
      <c r="H17" s="97">
        <f>SUM([8]ごみ搬入量内訳!E17,+[8]ごみ搬入量内訳!AD17)</f>
        <v>11988</v>
      </c>
      <c r="I17" s="97">
        <f>[8]ごみ搬入量内訳!BC17</f>
        <v>2028</v>
      </c>
      <c r="J17" s="97">
        <f>[8]資源化量内訳!BO17</f>
        <v>0</v>
      </c>
      <c r="K17" s="97">
        <f t="shared" si="1"/>
        <v>14016</v>
      </c>
      <c r="L17" s="39">
        <f t="shared" si="2"/>
        <v>816.29182432719688</v>
      </c>
      <c r="M17" s="97">
        <f>IF(D17&lt;&gt;0,([8]ごみ搬入量内訳!BR17+'R3実績'!J17)/'R3実績'!D17/365*1000000,"-")</f>
        <v>587.23390872510902</v>
      </c>
      <c r="N17" s="97">
        <f>IF(D17&lt;&gt;0,[8]ごみ搬入量内訳!CM17/'R3実績'!D17/365*1000000,"-")</f>
        <v>229.05791560208803</v>
      </c>
      <c r="O17" s="97">
        <f>[8]ごみ搬入量内訳!DH17</f>
        <v>0</v>
      </c>
      <c r="P17" s="97">
        <f>[8]ごみ処理量内訳!E17</f>
        <v>0</v>
      </c>
      <c r="Q17" s="97">
        <f>[8]ごみ処理量内訳!N17</f>
        <v>0</v>
      </c>
      <c r="R17" s="97">
        <f t="shared" si="3"/>
        <v>14044</v>
      </c>
      <c r="S17" s="97">
        <f>[8]ごみ処理量内訳!G17</f>
        <v>0</v>
      </c>
      <c r="T17" s="97">
        <f>[8]ごみ処理量内訳!L17</f>
        <v>1822</v>
      </c>
      <c r="U17" s="97">
        <f>[8]ごみ処理量内訳!H17</f>
        <v>0</v>
      </c>
      <c r="V17" s="97">
        <f>[8]ごみ処理量内訳!I17</f>
        <v>0</v>
      </c>
      <c r="W17" s="97">
        <f>[8]ごみ処理量内訳!J17</f>
        <v>0</v>
      </c>
      <c r="X17" s="97">
        <f>[8]ごみ処理量内訳!K17</f>
        <v>12222</v>
      </c>
      <c r="Y17" s="97">
        <f>[8]ごみ処理量内訳!M17</f>
        <v>0</v>
      </c>
      <c r="Z17" s="97">
        <f>[8]資源化量内訳!Y17</f>
        <v>0</v>
      </c>
      <c r="AA17" s="97">
        <f t="shared" si="4"/>
        <v>14044</v>
      </c>
      <c r="AB17" s="40">
        <f t="shared" si="5"/>
        <v>100</v>
      </c>
      <c r="AC17" s="97">
        <f>[8]施設資源化量内訳!Y17</f>
        <v>0</v>
      </c>
      <c r="AD17" s="97">
        <f>[8]施設資源化量内訳!AT17</f>
        <v>0</v>
      </c>
      <c r="AE17" s="97">
        <f>[8]施設資源化量内訳!BO17</f>
        <v>0</v>
      </c>
      <c r="AF17" s="97">
        <f>[8]施設資源化量内訳!CJ17</f>
        <v>0</v>
      </c>
      <c r="AG17" s="97">
        <f>[8]施設資源化量内訳!DE17</f>
        <v>0</v>
      </c>
      <c r="AH17" s="97">
        <f>[8]施設資源化量内訳!DZ17</f>
        <v>7334</v>
      </c>
      <c r="AI17" s="97">
        <f>[8]施設資源化量内訳!EU17</f>
        <v>805</v>
      </c>
      <c r="AJ17" s="97">
        <f t="shared" si="6"/>
        <v>8139</v>
      </c>
      <c r="AK17" s="40">
        <f t="shared" si="7"/>
        <v>57.95357448020507</v>
      </c>
      <c r="AL17" s="40">
        <f>IF((AA17+J17)&lt;&gt;0,([8]資源化量内訳!D17-[8]資源化量内訳!R17-[8]資源化量内訳!T17-[8]資源化量内訳!V17-[8]資源化量内訳!U17)/(AA17+J17)*100,"-")</f>
        <v>5.7319851894047282</v>
      </c>
      <c r="AM17" s="97">
        <f>[8]ごみ処理量内訳!AA17</f>
        <v>0</v>
      </c>
      <c r="AN17" s="97">
        <f>[8]ごみ処理量内訳!AB17</f>
        <v>0</v>
      </c>
      <c r="AO17" s="97">
        <f>[8]ごみ処理量内訳!AC17</f>
        <v>0</v>
      </c>
      <c r="AP17" s="97">
        <f t="shared" si="8"/>
        <v>0</v>
      </c>
      <c r="AQ17" s="98" t="s">
        <v>48</v>
      </c>
    </row>
    <row r="18" spans="1:43" ht="13.5" customHeight="1" x14ac:dyDescent="0.2">
      <c r="A18" s="95" t="s">
        <v>44</v>
      </c>
      <c r="B18" s="96" t="s">
        <v>67</v>
      </c>
      <c r="C18" s="95" t="s">
        <v>68</v>
      </c>
      <c r="D18" s="97">
        <f t="shared" si="0"/>
        <v>56550</v>
      </c>
      <c r="E18" s="97">
        <v>56550</v>
      </c>
      <c r="F18" s="97">
        <v>0</v>
      </c>
      <c r="G18" s="97">
        <v>5268</v>
      </c>
      <c r="H18" s="97">
        <f>SUM([8]ごみ搬入量内訳!E18,+[8]ごみ搬入量内訳!AD18)</f>
        <v>14505</v>
      </c>
      <c r="I18" s="97">
        <f>[8]ごみ搬入量内訳!BC18</f>
        <v>69</v>
      </c>
      <c r="J18" s="97">
        <f>[8]資源化量内訳!BO18</f>
        <v>164</v>
      </c>
      <c r="K18" s="97">
        <f t="shared" si="1"/>
        <v>14738</v>
      </c>
      <c r="L18" s="39">
        <f t="shared" si="2"/>
        <v>714.02444194130544</v>
      </c>
      <c r="M18" s="97">
        <f>IF(D18&lt;&gt;0,([8]ごみ搬入量内訳!BR18+'R3実績'!J18)/'R3実績'!D18/365*1000000,"-")</f>
        <v>492.90844567178999</v>
      </c>
      <c r="N18" s="97">
        <f>IF(D18&lt;&gt;0,[8]ごみ搬入量内訳!CM18/'R3実績'!D18/365*1000000,"-")</f>
        <v>221.11599626951539</v>
      </c>
      <c r="O18" s="97">
        <f>[8]ごみ搬入量内訳!DH18</f>
        <v>0</v>
      </c>
      <c r="P18" s="97">
        <f>[8]ごみ処理量内訳!E18</f>
        <v>13628</v>
      </c>
      <c r="Q18" s="97">
        <f>[8]ごみ処理量内訳!N18</f>
        <v>0</v>
      </c>
      <c r="R18" s="97">
        <f t="shared" si="3"/>
        <v>757</v>
      </c>
      <c r="S18" s="97">
        <f>[8]ごみ処理量内訳!G18</f>
        <v>0</v>
      </c>
      <c r="T18" s="97">
        <f>[8]ごみ処理量内訳!L18</f>
        <v>757</v>
      </c>
      <c r="U18" s="97">
        <f>[8]ごみ処理量内訳!H18</f>
        <v>0</v>
      </c>
      <c r="V18" s="97">
        <f>[8]ごみ処理量内訳!I18</f>
        <v>0</v>
      </c>
      <c r="W18" s="97">
        <f>[8]ごみ処理量内訳!J18</f>
        <v>0</v>
      </c>
      <c r="X18" s="97">
        <f>[8]ごみ処理量内訳!K18</f>
        <v>0</v>
      </c>
      <c r="Y18" s="97">
        <f>[8]ごみ処理量内訳!M18</f>
        <v>0</v>
      </c>
      <c r="Z18" s="97">
        <f>[8]資源化量内訳!Y18</f>
        <v>0</v>
      </c>
      <c r="AA18" s="97">
        <f t="shared" si="4"/>
        <v>14385</v>
      </c>
      <c r="AB18" s="40">
        <f t="shared" si="5"/>
        <v>100</v>
      </c>
      <c r="AC18" s="97">
        <f>[8]施設資源化量内訳!Y18</f>
        <v>1745</v>
      </c>
      <c r="AD18" s="97">
        <f>[8]施設資源化量内訳!AT18</f>
        <v>0</v>
      </c>
      <c r="AE18" s="97">
        <f>[8]施設資源化量内訳!BO18</f>
        <v>0</v>
      </c>
      <c r="AF18" s="97">
        <f>[8]施設資源化量内訳!CJ18</f>
        <v>0</v>
      </c>
      <c r="AG18" s="97">
        <f>[8]施設資源化量内訳!DE18</f>
        <v>0</v>
      </c>
      <c r="AH18" s="97">
        <f>[8]施設資源化量内訳!DZ18</f>
        <v>0</v>
      </c>
      <c r="AI18" s="97">
        <f>[8]施設資源化量内訳!EU18</f>
        <v>292</v>
      </c>
      <c r="AJ18" s="97">
        <f t="shared" si="6"/>
        <v>2037</v>
      </c>
      <c r="AK18" s="40">
        <f t="shared" si="7"/>
        <v>15.128187504295829</v>
      </c>
      <c r="AL18" s="40">
        <f>IF((AA18+J18)&lt;&gt;0,([8]資源化量内訳!D18-[8]資源化量内訳!R18-[8]資源化量内訳!T18-[8]資源化量内訳!V18-[8]資源化量内訳!U18)/(AA18+J18)*100,"-")</f>
        <v>3.1342360299676955</v>
      </c>
      <c r="AM18" s="97">
        <f>[8]ごみ処理量内訳!AA18</f>
        <v>0</v>
      </c>
      <c r="AN18" s="97">
        <f>[8]ごみ処理量内訳!AB18</f>
        <v>0</v>
      </c>
      <c r="AO18" s="97">
        <f>[8]ごみ処理量内訳!AC18</f>
        <v>46</v>
      </c>
      <c r="AP18" s="97">
        <f t="shared" si="8"/>
        <v>46</v>
      </c>
      <c r="AQ18" s="98" t="s">
        <v>48</v>
      </c>
    </row>
    <row r="19" spans="1:43" ht="13.5" customHeight="1" x14ac:dyDescent="0.2">
      <c r="A19" s="95" t="s">
        <v>44</v>
      </c>
      <c r="B19" s="96" t="s">
        <v>69</v>
      </c>
      <c r="C19" s="95" t="s">
        <v>70</v>
      </c>
      <c r="D19" s="97">
        <f t="shared" si="0"/>
        <v>54571</v>
      </c>
      <c r="E19" s="97">
        <v>54571</v>
      </c>
      <c r="F19" s="97">
        <v>0</v>
      </c>
      <c r="G19" s="97">
        <v>1901</v>
      </c>
      <c r="H19" s="97">
        <f>SUM([8]ごみ搬入量内訳!E19,+[8]ごみ搬入量内訳!AD19)</f>
        <v>15515</v>
      </c>
      <c r="I19" s="97">
        <f>[8]ごみ搬入量内訳!BC19</f>
        <v>3026</v>
      </c>
      <c r="J19" s="97">
        <f>[8]資源化量内訳!BO19</f>
        <v>358</v>
      </c>
      <c r="K19" s="97">
        <f t="shared" si="1"/>
        <v>18899</v>
      </c>
      <c r="L19" s="39">
        <f t="shared" si="2"/>
        <v>948.82047592642289</v>
      </c>
      <c r="M19" s="97">
        <f>IF(D19&lt;&gt;0,([8]ごみ搬入量内訳!BR19+'R3実績'!J19)/'R3実績'!D19/365*1000000,"-")</f>
        <v>671.3385578119545</v>
      </c>
      <c r="N19" s="97">
        <f>IF(D19&lt;&gt;0,[8]ごみ搬入量内訳!CM19/'R3実績'!D19/365*1000000,"-")</f>
        <v>277.48191811446844</v>
      </c>
      <c r="O19" s="97">
        <f>[8]ごみ搬入量内訳!DH19</f>
        <v>0</v>
      </c>
      <c r="P19" s="97">
        <f>[8]ごみ処理量内訳!E19</f>
        <v>14783</v>
      </c>
      <c r="Q19" s="97">
        <f>[8]ごみ処理量内訳!N19</f>
        <v>2145</v>
      </c>
      <c r="R19" s="97">
        <f t="shared" si="3"/>
        <v>0</v>
      </c>
      <c r="S19" s="97">
        <f>[8]ごみ処理量内訳!G19</f>
        <v>0</v>
      </c>
      <c r="T19" s="97">
        <f>[8]ごみ処理量内訳!L19</f>
        <v>0</v>
      </c>
      <c r="U19" s="97">
        <f>[8]ごみ処理量内訳!H19</f>
        <v>0</v>
      </c>
      <c r="V19" s="97">
        <f>[8]ごみ処理量内訳!I19</f>
        <v>0</v>
      </c>
      <c r="W19" s="97">
        <f>[8]ごみ処理量内訳!J19</f>
        <v>0</v>
      </c>
      <c r="X19" s="97">
        <f>[8]ごみ処理量内訳!K19</f>
        <v>0</v>
      </c>
      <c r="Y19" s="97">
        <f>[8]ごみ処理量内訳!M19</f>
        <v>0</v>
      </c>
      <c r="Z19" s="97">
        <f>[8]資源化量内訳!Y19</f>
        <v>1741</v>
      </c>
      <c r="AA19" s="97">
        <f t="shared" si="4"/>
        <v>18669</v>
      </c>
      <c r="AB19" s="40">
        <f t="shared" si="5"/>
        <v>88.51036477583159</v>
      </c>
      <c r="AC19" s="97">
        <f>[8]施設資源化量内訳!Y19</f>
        <v>0</v>
      </c>
      <c r="AD19" s="97">
        <f>[8]施設資源化量内訳!AT19</f>
        <v>0</v>
      </c>
      <c r="AE19" s="97">
        <f>[8]施設資源化量内訳!BO19</f>
        <v>0</v>
      </c>
      <c r="AF19" s="97">
        <f>[8]施設資源化量内訳!CJ19</f>
        <v>0</v>
      </c>
      <c r="AG19" s="97">
        <f>[8]施設資源化量内訳!DE19</f>
        <v>0</v>
      </c>
      <c r="AH19" s="97">
        <f>[8]施設資源化量内訳!DZ19</f>
        <v>0</v>
      </c>
      <c r="AI19" s="97">
        <f>[8]施設資源化量内訳!EU19</f>
        <v>0</v>
      </c>
      <c r="AJ19" s="97">
        <f t="shared" si="6"/>
        <v>0</v>
      </c>
      <c r="AK19" s="40">
        <f t="shared" si="7"/>
        <v>11.031691806380408</v>
      </c>
      <c r="AL19" s="40">
        <f>IF((AA19+J19)&lt;&gt;0,([8]資源化量内訳!D19-[8]資源化量内訳!R19-[8]資源化量内訳!T19-[8]資源化量内訳!V19-[8]資源化量内訳!U19)/(AA19+J19)*100,"-")</f>
        <v>11.031691806380408</v>
      </c>
      <c r="AM19" s="97">
        <f>[8]ごみ処理量内訳!AA19</f>
        <v>2145</v>
      </c>
      <c r="AN19" s="97">
        <f>[8]ごみ処理量内訳!AB19</f>
        <v>1914</v>
      </c>
      <c r="AO19" s="97">
        <f>[8]ごみ処理量内訳!AC19</f>
        <v>0</v>
      </c>
      <c r="AP19" s="97">
        <f t="shared" si="8"/>
        <v>4059</v>
      </c>
      <c r="AQ19" s="98" t="s">
        <v>48</v>
      </c>
    </row>
    <row r="20" spans="1:43" ht="13.5" customHeight="1" x14ac:dyDescent="0.2">
      <c r="A20" s="95" t="s">
        <v>44</v>
      </c>
      <c r="B20" s="96" t="s">
        <v>71</v>
      </c>
      <c r="C20" s="95" t="s">
        <v>72</v>
      </c>
      <c r="D20" s="97">
        <f t="shared" si="0"/>
        <v>143635</v>
      </c>
      <c r="E20" s="97">
        <v>143635</v>
      </c>
      <c r="F20" s="97">
        <v>0</v>
      </c>
      <c r="G20" s="97">
        <v>3306</v>
      </c>
      <c r="H20" s="97">
        <f>SUM([8]ごみ搬入量内訳!E20,+[8]ごみ搬入量内訳!AD20)</f>
        <v>40635</v>
      </c>
      <c r="I20" s="97">
        <f>[8]ごみ搬入量内訳!BC20</f>
        <v>5007</v>
      </c>
      <c r="J20" s="97">
        <f>[8]資源化量内訳!BO20</f>
        <v>976</v>
      </c>
      <c r="K20" s="97">
        <f t="shared" si="1"/>
        <v>46618</v>
      </c>
      <c r="L20" s="39">
        <f t="shared" si="2"/>
        <v>889.20213001848765</v>
      </c>
      <c r="M20" s="97">
        <f>IF(D20&lt;&gt;0,([8]ごみ搬入量内訳!BR20+'R3実績'!J20)/'R3実績'!D20/365*1000000,"-")</f>
        <v>663.80203626868138</v>
      </c>
      <c r="N20" s="97">
        <f>IF(D20&lt;&gt;0,[8]ごみ搬入量内訳!CM20/'R3実績'!D20/365*1000000,"-")</f>
        <v>225.40009374980627</v>
      </c>
      <c r="O20" s="97">
        <f>[8]ごみ搬入量内訳!DH20</f>
        <v>0</v>
      </c>
      <c r="P20" s="97">
        <f>[8]ごみ処理量内訳!E20</f>
        <v>35878</v>
      </c>
      <c r="Q20" s="97">
        <f>[8]ごみ処理量内訳!N20</f>
        <v>89</v>
      </c>
      <c r="R20" s="97">
        <f t="shared" si="3"/>
        <v>8469</v>
      </c>
      <c r="S20" s="97">
        <f>[8]ごみ処理量内訳!G20</f>
        <v>3347</v>
      </c>
      <c r="T20" s="97">
        <f>[8]ごみ処理量内訳!L20</f>
        <v>1178</v>
      </c>
      <c r="U20" s="97">
        <f>[8]ごみ処理量内訳!H20</f>
        <v>0</v>
      </c>
      <c r="V20" s="97">
        <f>[8]ごみ処理量内訳!I20</f>
        <v>0</v>
      </c>
      <c r="W20" s="97">
        <f>[8]ごみ処理量内訳!J20</f>
        <v>0</v>
      </c>
      <c r="X20" s="97">
        <f>[8]ごみ処理量内訳!K20</f>
        <v>3944</v>
      </c>
      <c r="Y20" s="97">
        <f>[8]ごみ処理量内訳!M20</f>
        <v>0</v>
      </c>
      <c r="Z20" s="97">
        <f>[8]資源化量内訳!Y20</f>
        <v>1206</v>
      </c>
      <c r="AA20" s="97">
        <f t="shared" si="4"/>
        <v>45642</v>
      </c>
      <c r="AB20" s="40">
        <f t="shared" si="5"/>
        <v>99.805004162832475</v>
      </c>
      <c r="AC20" s="97">
        <f>[8]施設資源化量内訳!Y20</f>
        <v>4821</v>
      </c>
      <c r="AD20" s="97">
        <f>[8]施設資源化量内訳!AT20</f>
        <v>473</v>
      </c>
      <c r="AE20" s="97">
        <f>[8]施設資源化量内訳!BO20</f>
        <v>0</v>
      </c>
      <c r="AF20" s="97">
        <f>[8]施設資源化量内訳!CJ20</f>
        <v>0</v>
      </c>
      <c r="AG20" s="97">
        <f>[8]施設資源化量内訳!DE20</f>
        <v>0</v>
      </c>
      <c r="AH20" s="97">
        <f>[8]施設資源化量内訳!DZ20</f>
        <v>3943</v>
      </c>
      <c r="AI20" s="97">
        <f>[8]施設資源化量内訳!EU20</f>
        <v>431</v>
      </c>
      <c r="AJ20" s="97">
        <f t="shared" si="6"/>
        <v>9668</v>
      </c>
      <c r="AK20" s="40">
        <f t="shared" si="7"/>
        <v>25.419365910163457</v>
      </c>
      <c r="AL20" s="40">
        <f>IF((AA20+J20)&lt;&gt;0,([8]資源化量内訳!D20-[8]資源化量内訳!R20-[8]資源化量内訳!T20-[8]資源化量内訳!V20-[8]資源化量内訳!U20)/(AA20+J20)*100,"-")</f>
        <v>23.147711184521</v>
      </c>
      <c r="AM20" s="97">
        <f>[8]ごみ処理量内訳!AA20</f>
        <v>89</v>
      </c>
      <c r="AN20" s="97">
        <f>[8]ごみ処理量内訳!AB20</f>
        <v>489</v>
      </c>
      <c r="AO20" s="97">
        <f>[8]ごみ処理量内訳!AC20</f>
        <v>0</v>
      </c>
      <c r="AP20" s="97">
        <f t="shared" si="8"/>
        <v>578</v>
      </c>
      <c r="AQ20" s="98" t="s">
        <v>48</v>
      </c>
    </row>
    <row r="21" spans="1:43" ht="13.5" customHeight="1" x14ac:dyDescent="0.2">
      <c r="A21" s="95" t="s">
        <v>44</v>
      </c>
      <c r="B21" s="96" t="s">
        <v>73</v>
      </c>
      <c r="C21" s="95" t="s">
        <v>74</v>
      </c>
      <c r="D21" s="97">
        <f t="shared" si="0"/>
        <v>99215</v>
      </c>
      <c r="E21" s="97">
        <v>99215</v>
      </c>
      <c r="F21" s="97">
        <v>0</v>
      </c>
      <c r="G21" s="97">
        <v>7836</v>
      </c>
      <c r="H21" s="97">
        <f>SUM([8]ごみ搬入量内訳!E21,+[8]ごみ搬入量内訳!AD21)</f>
        <v>25574</v>
      </c>
      <c r="I21" s="97">
        <f>[8]ごみ搬入量内訳!BC21</f>
        <v>236</v>
      </c>
      <c r="J21" s="97">
        <f>[8]資源化量内訳!BO21</f>
        <v>791</v>
      </c>
      <c r="K21" s="97">
        <f t="shared" si="1"/>
        <v>26601</v>
      </c>
      <c r="L21" s="39">
        <f t="shared" si="2"/>
        <v>734.56082300856247</v>
      </c>
      <c r="M21" s="97">
        <f>IF(D21&lt;&gt;0,([8]ごみ搬入量内訳!BR21+'R3実績'!J21)/'R3実績'!D21/365*1000000,"-")</f>
        <v>551.56264346351736</v>
      </c>
      <c r="N21" s="97">
        <f>IF(D21&lt;&gt;0,[8]ごみ搬入量内訳!CM21/'R3実績'!D21/365*1000000,"-")</f>
        <v>182.99817954504508</v>
      </c>
      <c r="O21" s="97">
        <f>[8]ごみ搬入量内訳!DH21</f>
        <v>0</v>
      </c>
      <c r="P21" s="97">
        <f>[8]ごみ処理量内訳!E21</f>
        <v>23302</v>
      </c>
      <c r="Q21" s="97">
        <f>[8]ごみ処理量内訳!N21</f>
        <v>321</v>
      </c>
      <c r="R21" s="97">
        <f t="shared" si="3"/>
        <v>1613</v>
      </c>
      <c r="S21" s="97">
        <f>[8]ごみ処理量内訳!G21</f>
        <v>0</v>
      </c>
      <c r="T21" s="97">
        <f>[8]ごみ処理量内訳!L21</f>
        <v>1578</v>
      </c>
      <c r="U21" s="97">
        <f>[8]ごみ処理量内訳!H21</f>
        <v>35</v>
      </c>
      <c r="V21" s="97">
        <f>[8]ごみ処理量内訳!I21</f>
        <v>0</v>
      </c>
      <c r="W21" s="97">
        <f>[8]ごみ処理量内訳!J21</f>
        <v>0</v>
      </c>
      <c r="X21" s="97">
        <f>[8]ごみ処理量内訳!K21</f>
        <v>0</v>
      </c>
      <c r="Y21" s="97">
        <f>[8]ごみ処理量内訳!M21</f>
        <v>0</v>
      </c>
      <c r="Z21" s="97">
        <f>[8]資源化量内訳!Y21</f>
        <v>385</v>
      </c>
      <c r="AA21" s="97">
        <f t="shared" si="4"/>
        <v>25621</v>
      </c>
      <c r="AB21" s="40">
        <f t="shared" si="5"/>
        <v>98.747121501892977</v>
      </c>
      <c r="AC21" s="97">
        <f>[8]施設資源化量内訳!Y21</f>
        <v>2999</v>
      </c>
      <c r="AD21" s="97">
        <f>[8]施設資源化量内訳!AT21</f>
        <v>0</v>
      </c>
      <c r="AE21" s="97">
        <f>[8]施設資源化量内訳!BO21</f>
        <v>35</v>
      </c>
      <c r="AF21" s="97">
        <f>[8]施設資源化量内訳!CJ21</f>
        <v>0</v>
      </c>
      <c r="AG21" s="97">
        <f>[8]施設資源化量内訳!DE21</f>
        <v>0</v>
      </c>
      <c r="AH21" s="97">
        <f>[8]施設資源化量内訳!DZ21</f>
        <v>0</v>
      </c>
      <c r="AI21" s="97">
        <f>[8]施設資源化量内訳!EU21</f>
        <v>845</v>
      </c>
      <c r="AJ21" s="97">
        <f t="shared" si="6"/>
        <v>3879</v>
      </c>
      <c r="AK21" s="40">
        <f t="shared" si="7"/>
        <v>19.139027714675148</v>
      </c>
      <c r="AL21" s="40">
        <f>IF((AA21+J21)&lt;&gt;0,([8]資源化量内訳!D21-[8]資源化量内訳!R21-[8]資源化量内訳!T21-[8]資源化量内訳!V21-[8]資源化量内訳!U21)/(AA21+J21)*100,"-")</f>
        <v>7.784340451310011</v>
      </c>
      <c r="AM21" s="97">
        <f>[8]ごみ処理量内訳!AA21</f>
        <v>321</v>
      </c>
      <c r="AN21" s="97">
        <f>[8]ごみ処理量内訳!AB21</f>
        <v>0</v>
      </c>
      <c r="AO21" s="97">
        <f>[8]ごみ処理量内訳!AC21</f>
        <v>0</v>
      </c>
      <c r="AP21" s="97">
        <f t="shared" si="8"/>
        <v>321</v>
      </c>
      <c r="AQ21" s="98" t="s">
        <v>48</v>
      </c>
    </row>
    <row r="22" spans="1:43" ht="13.5" customHeight="1" x14ac:dyDescent="0.2">
      <c r="A22" s="95" t="s">
        <v>44</v>
      </c>
      <c r="B22" s="96" t="s">
        <v>75</v>
      </c>
      <c r="C22" s="95" t="s">
        <v>76</v>
      </c>
      <c r="D22" s="97">
        <f t="shared" si="0"/>
        <v>24844</v>
      </c>
      <c r="E22" s="97">
        <v>24844</v>
      </c>
      <c r="F22" s="97">
        <v>0</v>
      </c>
      <c r="G22" s="97">
        <v>656</v>
      </c>
      <c r="H22" s="97">
        <f>SUM([8]ごみ搬入量内訳!E22,+[8]ごみ搬入量内訳!AD22)</f>
        <v>5904</v>
      </c>
      <c r="I22" s="97">
        <f>[8]ごみ搬入量内訳!BC22</f>
        <v>464</v>
      </c>
      <c r="J22" s="97">
        <f>[8]資源化量内訳!BO22</f>
        <v>148</v>
      </c>
      <c r="K22" s="97">
        <f t="shared" si="1"/>
        <v>6516</v>
      </c>
      <c r="L22" s="39">
        <f t="shared" si="2"/>
        <v>718.56604389472488</v>
      </c>
      <c r="M22" s="97">
        <f>IF(D22&lt;&gt;0,([8]ごみ搬入量内訳!BR22+'R3実績'!J22)/'R3実績'!D22/365*1000000,"-")</f>
        <v>533.19012004772799</v>
      </c>
      <c r="N22" s="97">
        <f>IF(D22&lt;&gt;0,[8]ごみ搬入量内訳!CM22/'R3実績'!D22/365*1000000,"-")</f>
        <v>185.37592384699701</v>
      </c>
      <c r="O22" s="97">
        <f>[8]ごみ搬入量内訳!DH22</f>
        <v>0</v>
      </c>
      <c r="P22" s="97">
        <f>[8]ごみ処理量内訳!E22</f>
        <v>5428</v>
      </c>
      <c r="Q22" s="97">
        <f>[8]ごみ処理量内訳!N22</f>
        <v>0</v>
      </c>
      <c r="R22" s="97">
        <f t="shared" si="3"/>
        <v>590</v>
      </c>
      <c r="S22" s="97">
        <f>[8]ごみ処理量内訳!G22</f>
        <v>590</v>
      </c>
      <c r="T22" s="97">
        <f>[8]ごみ処理量内訳!L22</f>
        <v>0</v>
      </c>
      <c r="U22" s="97">
        <f>[8]ごみ処理量内訳!H22</f>
        <v>0</v>
      </c>
      <c r="V22" s="97">
        <f>[8]ごみ処理量内訳!I22</f>
        <v>0</v>
      </c>
      <c r="W22" s="97">
        <f>[8]ごみ処理量内訳!J22</f>
        <v>0</v>
      </c>
      <c r="X22" s="97">
        <f>[8]ごみ処理量内訳!K22</f>
        <v>0</v>
      </c>
      <c r="Y22" s="97">
        <f>[8]ごみ処理量内訳!M22</f>
        <v>0</v>
      </c>
      <c r="Z22" s="97">
        <f>[8]資源化量内訳!Y22</f>
        <v>348</v>
      </c>
      <c r="AA22" s="97">
        <f t="shared" si="4"/>
        <v>6366</v>
      </c>
      <c r="AB22" s="40">
        <f t="shared" si="5"/>
        <v>100</v>
      </c>
      <c r="AC22" s="97">
        <f>[8]施設資源化量内訳!Y22</f>
        <v>0</v>
      </c>
      <c r="AD22" s="97">
        <f>[8]施設資源化量内訳!AT22</f>
        <v>111</v>
      </c>
      <c r="AE22" s="97">
        <f>[8]施設資源化量内訳!BO22</f>
        <v>0</v>
      </c>
      <c r="AF22" s="97">
        <f>[8]施設資源化量内訳!CJ22</f>
        <v>0</v>
      </c>
      <c r="AG22" s="97">
        <f>[8]施設資源化量内訳!DE22</f>
        <v>0</v>
      </c>
      <c r="AH22" s="97">
        <f>[8]施設資源化量内訳!DZ22</f>
        <v>0</v>
      </c>
      <c r="AI22" s="97">
        <f>[8]施設資源化量内訳!EU22</f>
        <v>0</v>
      </c>
      <c r="AJ22" s="97">
        <f t="shared" si="6"/>
        <v>111</v>
      </c>
      <c r="AK22" s="40">
        <f t="shared" si="7"/>
        <v>9.3183911575069089</v>
      </c>
      <c r="AL22" s="40">
        <f>IF((AA22+J22)&lt;&gt;0,([8]資源化量内訳!D22-[8]資源化量内訳!R22-[8]資源化量内訳!T22-[8]資源化量内訳!V22-[8]資源化量内訳!U22)/(AA22+J22)*100,"-")</f>
        <v>9.3183911575069089</v>
      </c>
      <c r="AM22" s="97">
        <f>[8]ごみ処理量内訳!AA22</f>
        <v>0</v>
      </c>
      <c r="AN22" s="97">
        <f>[8]ごみ処理量内訳!AB22</f>
        <v>643</v>
      </c>
      <c r="AO22" s="97">
        <f>[8]ごみ処理量内訳!AC22</f>
        <v>90</v>
      </c>
      <c r="AP22" s="97">
        <f t="shared" si="8"/>
        <v>733</v>
      </c>
      <c r="AQ22" s="98" t="s">
        <v>48</v>
      </c>
    </row>
    <row r="23" spans="1:43" ht="13.5" customHeight="1" x14ac:dyDescent="0.2">
      <c r="A23" s="95" t="s">
        <v>44</v>
      </c>
      <c r="B23" s="96" t="s">
        <v>77</v>
      </c>
      <c r="C23" s="95" t="s">
        <v>78</v>
      </c>
      <c r="D23" s="97">
        <f t="shared" si="0"/>
        <v>56631</v>
      </c>
      <c r="E23" s="97">
        <v>56631</v>
      </c>
      <c r="F23" s="97">
        <v>0</v>
      </c>
      <c r="G23" s="97">
        <v>2342</v>
      </c>
      <c r="H23" s="97">
        <f>SUM([8]ごみ搬入量内訳!E23,+[8]ごみ搬入量内訳!AD23)</f>
        <v>12289</v>
      </c>
      <c r="I23" s="97">
        <f>[8]ごみ搬入量内訳!BC23</f>
        <v>1681</v>
      </c>
      <c r="J23" s="97">
        <f>[8]資源化量内訳!BO23</f>
        <v>640</v>
      </c>
      <c r="K23" s="97">
        <f t="shared" si="1"/>
        <v>14610</v>
      </c>
      <c r="L23" s="39">
        <f t="shared" si="2"/>
        <v>706.81070898048722</v>
      </c>
      <c r="M23" s="97">
        <f>IF(D23&lt;&gt;0,([8]ごみ搬入量内訳!BR23+'R3実績'!J23)/'R3実績'!D23/365*1000000,"-")</f>
        <v>458.33844331835292</v>
      </c>
      <c r="N23" s="97">
        <f>IF(D23&lt;&gt;0,[8]ごみ搬入量内訳!CM23/'R3実績'!D23/365*1000000,"-")</f>
        <v>248.47226566213433</v>
      </c>
      <c r="O23" s="97">
        <f>[8]ごみ搬入量内訳!DH23</f>
        <v>0</v>
      </c>
      <c r="P23" s="97">
        <f>[8]ごみ処理量内訳!E23</f>
        <v>12292</v>
      </c>
      <c r="Q23" s="97">
        <f>[8]ごみ処理量内訳!N23</f>
        <v>0</v>
      </c>
      <c r="R23" s="97">
        <f t="shared" si="3"/>
        <v>1028</v>
      </c>
      <c r="S23" s="97">
        <f>[8]ごみ処理量内訳!G23</f>
        <v>643</v>
      </c>
      <c r="T23" s="97">
        <f>[8]ごみ処理量内訳!L23</f>
        <v>385</v>
      </c>
      <c r="U23" s="97">
        <f>[8]ごみ処理量内訳!H23</f>
        <v>0</v>
      </c>
      <c r="V23" s="97">
        <f>[8]ごみ処理量内訳!I23</f>
        <v>0</v>
      </c>
      <c r="W23" s="97">
        <f>[8]ごみ処理量内訳!J23</f>
        <v>0</v>
      </c>
      <c r="X23" s="97">
        <f>[8]ごみ処理量内訳!K23</f>
        <v>0</v>
      </c>
      <c r="Y23" s="97">
        <f>[8]ごみ処理量内訳!M23</f>
        <v>0</v>
      </c>
      <c r="Z23" s="97">
        <f>[8]資源化量内訳!Y23</f>
        <v>650</v>
      </c>
      <c r="AA23" s="97">
        <f t="shared" si="4"/>
        <v>13970</v>
      </c>
      <c r="AB23" s="40">
        <f t="shared" si="5"/>
        <v>100</v>
      </c>
      <c r="AC23" s="97">
        <f>[8]施設資源化量内訳!Y23</f>
        <v>697</v>
      </c>
      <c r="AD23" s="97">
        <f>[8]施設資源化量内訳!AT23</f>
        <v>0</v>
      </c>
      <c r="AE23" s="97">
        <f>[8]施設資源化量内訳!BO23</f>
        <v>0</v>
      </c>
      <c r="AF23" s="97">
        <f>[8]施設資源化量内訳!CJ23</f>
        <v>0</v>
      </c>
      <c r="AG23" s="97">
        <f>[8]施設資源化量内訳!DE23</f>
        <v>0</v>
      </c>
      <c r="AH23" s="97">
        <f>[8]施設資源化量内訳!DZ23</f>
        <v>0</v>
      </c>
      <c r="AI23" s="97">
        <f>[8]施設資源化量内訳!EU23</f>
        <v>385</v>
      </c>
      <c r="AJ23" s="97">
        <f t="shared" si="6"/>
        <v>1082</v>
      </c>
      <c r="AK23" s="40">
        <f t="shared" si="7"/>
        <v>16.23545516769336</v>
      </c>
      <c r="AL23" s="40">
        <f>IF((AA23+J23)&lt;&gt;0,([8]資源化量内訳!D23-[8]資源化量内訳!R23-[8]資源化量内訳!T23-[8]資源化量内訳!V23-[8]資源化量内訳!U23)/(AA23+J23)*100,"-")</f>
        <v>16.23545516769336</v>
      </c>
      <c r="AM23" s="97">
        <f>[8]ごみ処理量内訳!AA23</f>
        <v>0</v>
      </c>
      <c r="AN23" s="97">
        <f>[8]ごみ処理量内訳!AB23</f>
        <v>490</v>
      </c>
      <c r="AO23" s="97">
        <f>[8]ごみ処理量内訳!AC23</f>
        <v>92</v>
      </c>
      <c r="AP23" s="97">
        <f t="shared" si="8"/>
        <v>582</v>
      </c>
      <c r="AQ23" s="98" t="s">
        <v>48</v>
      </c>
    </row>
    <row r="24" spans="1:43" ht="13.5" customHeight="1" x14ac:dyDescent="0.2">
      <c r="A24" s="95" t="s">
        <v>44</v>
      </c>
      <c r="B24" s="96" t="s">
        <v>79</v>
      </c>
      <c r="C24" s="95" t="s">
        <v>80</v>
      </c>
      <c r="D24" s="97">
        <f t="shared" si="0"/>
        <v>22154</v>
      </c>
      <c r="E24" s="97">
        <v>22154</v>
      </c>
      <c r="F24" s="97">
        <v>0</v>
      </c>
      <c r="G24" s="97">
        <v>188</v>
      </c>
      <c r="H24" s="97">
        <f>SUM([8]ごみ搬入量内訳!E24,+[8]ごみ搬入量内訳!AD24)</f>
        <v>5210</v>
      </c>
      <c r="I24" s="97">
        <f>[8]ごみ搬入量内訳!BC24</f>
        <v>1306</v>
      </c>
      <c r="J24" s="97">
        <f>[8]資源化量内訳!BO24</f>
        <v>334</v>
      </c>
      <c r="K24" s="97">
        <f t="shared" si="1"/>
        <v>6850</v>
      </c>
      <c r="L24" s="39">
        <f t="shared" si="2"/>
        <v>847.12121006008999</v>
      </c>
      <c r="M24" s="97">
        <f>IF(D24&lt;&gt;0,([8]ごみ搬入量内訳!BR24+'R3実績'!J24)/'R3実績'!D24/365*1000000,"-")</f>
        <v>692.1660456505582</v>
      </c>
      <c r="N24" s="97">
        <f>IF(D24&lt;&gt;0,[8]ごみ搬入量内訳!CM24/'R3実績'!D24/365*1000000,"-")</f>
        <v>154.95516440953176</v>
      </c>
      <c r="O24" s="97">
        <f>[8]ごみ搬入量内訳!DH24</f>
        <v>0</v>
      </c>
      <c r="P24" s="97">
        <f>[8]ごみ処理量内訳!E24</f>
        <v>5334</v>
      </c>
      <c r="Q24" s="97">
        <f>[8]ごみ処理量内訳!N24</f>
        <v>103</v>
      </c>
      <c r="R24" s="97">
        <f t="shared" si="3"/>
        <v>1325</v>
      </c>
      <c r="S24" s="97">
        <f>[8]ごみ処理量内訳!G24</f>
        <v>0</v>
      </c>
      <c r="T24" s="97">
        <f>[8]ごみ処理量内訳!L24</f>
        <v>1325</v>
      </c>
      <c r="U24" s="97">
        <f>[8]ごみ処理量内訳!H24</f>
        <v>0</v>
      </c>
      <c r="V24" s="97">
        <f>[8]ごみ処理量内訳!I24</f>
        <v>0</v>
      </c>
      <c r="W24" s="97">
        <f>[8]ごみ処理量内訳!J24</f>
        <v>0</v>
      </c>
      <c r="X24" s="97">
        <f>[8]ごみ処理量内訳!K24</f>
        <v>0</v>
      </c>
      <c r="Y24" s="97">
        <f>[8]ごみ処理量内訳!M24</f>
        <v>0</v>
      </c>
      <c r="Z24" s="97">
        <f>[8]資源化量内訳!Y24</f>
        <v>0</v>
      </c>
      <c r="AA24" s="97">
        <f t="shared" si="4"/>
        <v>6762</v>
      </c>
      <c r="AB24" s="40">
        <f t="shared" si="5"/>
        <v>98.47678201715469</v>
      </c>
      <c r="AC24" s="97">
        <f>[8]施設資源化量内訳!Y24</f>
        <v>0</v>
      </c>
      <c r="AD24" s="97">
        <f>[8]施設資源化量内訳!AT24</f>
        <v>0</v>
      </c>
      <c r="AE24" s="97">
        <f>[8]施設資源化量内訳!BO24</f>
        <v>0</v>
      </c>
      <c r="AF24" s="97">
        <f>[8]施設資源化量内訳!CJ24</f>
        <v>0</v>
      </c>
      <c r="AG24" s="97">
        <f>[8]施設資源化量内訳!DE24</f>
        <v>0</v>
      </c>
      <c r="AH24" s="97">
        <f>[8]施設資源化量内訳!DZ24</f>
        <v>0</v>
      </c>
      <c r="AI24" s="97">
        <f>[8]施設資源化量内訳!EU24</f>
        <v>1086</v>
      </c>
      <c r="AJ24" s="97">
        <f t="shared" si="6"/>
        <v>1086</v>
      </c>
      <c r="AK24" s="40">
        <f t="shared" si="7"/>
        <v>20.011273957158963</v>
      </c>
      <c r="AL24" s="40">
        <f>IF((AA24+J24)&lt;&gt;0,([8]資源化量内訳!D24-[8]資源化量内訳!R24-[8]資源化量内訳!T24-[8]資源化量内訳!V24-[8]資源化量内訳!U24)/(AA24+J24)*100,"-")</f>
        <v>20.011273957158963</v>
      </c>
      <c r="AM24" s="97">
        <f>[8]ごみ処理量内訳!AA24</f>
        <v>103</v>
      </c>
      <c r="AN24" s="97">
        <f>[8]ごみ処理量内訳!AB24</f>
        <v>659</v>
      </c>
      <c r="AO24" s="97">
        <f>[8]ごみ処理量内訳!AC24</f>
        <v>0</v>
      </c>
      <c r="AP24" s="97">
        <f t="shared" si="8"/>
        <v>762</v>
      </c>
      <c r="AQ24" s="98" t="s">
        <v>48</v>
      </c>
    </row>
    <row r="25" spans="1:43" ht="13.5" customHeight="1" x14ac:dyDescent="0.2">
      <c r="A25" s="95" t="s">
        <v>44</v>
      </c>
      <c r="B25" s="96" t="s">
        <v>81</v>
      </c>
      <c r="C25" s="95" t="s">
        <v>82</v>
      </c>
      <c r="D25" s="97">
        <f t="shared" si="0"/>
        <v>32493</v>
      </c>
      <c r="E25" s="97">
        <v>32493</v>
      </c>
      <c r="F25" s="97">
        <v>0</v>
      </c>
      <c r="G25" s="97">
        <v>578</v>
      </c>
      <c r="H25" s="97">
        <f>SUM([8]ごみ搬入量内訳!E25,+[8]ごみ搬入量内訳!AD25)</f>
        <v>9685</v>
      </c>
      <c r="I25" s="97">
        <f>[8]ごみ搬入量内訳!BC25</f>
        <v>280</v>
      </c>
      <c r="J25" s="97">
        <f>[8]資源化量内訳!BO25</f>
        <v>67</v>
      </c>
      <c r="K25" s="97">
        <f t="shared" si="1"/>
        <v>10032</v>
      </c>
      <c r="L25" s="39">
        <f t="shared" si="2"/>
        <v>845.87238810972565</v>
      </c>
      <c r="M25" s="97">
        <f>IF(D25&lt;&gt;0,([8]ごみ搬入量内訳!BR25+'R3実績'!J25)/'R3実績'!D25/365*1000000,"-")</f>
        <v>515.43240714859985</v>
      </c>
      <c r="N25" s="97">
        <f>IF(D25&lt;&gt;0,[8]ごみ搬入量内訳!CM25/'R3実績'!D25/365*1000000,"-")</f>
        <v>330.43998096112591</v>
      </c>
      <c r="O25" s="97">
        <f>[8]ごみ搬入量内訳!DH25</f>
        <v>1024</v>
      </c>
      <c r="P25" s="97">
        <f>[8]ごみ処理量内訳!E25</f>
        <v>8520</v>
      </c>
      <c r="Q25" s="97">
        <f>[8]ごみ処理量内訳!N25</f>
        <v>0</v>
      </c>
      <c r="R25" s="97">
        <f t="shared" si="3"/>
        <v>824</v>
      </c>
      <c r="S25" s="97">
        <f>[8]ごみ処理量内訳!G25</f>
        <v>254</v>
      </c>
      <c r="T25" s="97">
        <f>[8]ごみ処理量内訳!L25</f>
        <v>485</v>
      </c>
      <c r="U25" s="97">
        <f>[8]ごみ処理量内訳!H25</f>
        <v>0</v>
      </c>
      <c r="V25" s="97">
        <f>[8]ごみ処理量内訳!I25</f>
        <v>0</v>
      </c>
      <c r="W25" s="97">
        <f>[8]ごみ処理量内訳!J25</f>
        <v>0</v>
      </c>
      <c r="X25" s="97">
        <f>[8]ごみ処理量内訳!K25</f>
        <v>85</v>
      </c>
      <c r="Y25" s="97">
        <f>[8]ごみ処理量内訳!M25</f>
        <v>0</v>
      </c>
      <c r="Z25" s="97">
        <f>[8]資源化量内訳!Y25</f>
        <v>621</v>
      </c>
      <c r="AA25" s="97">
        <f t="shared" si="4"/>
        <v>9965</v>
      </c>
      <c r="AB25" s="40">
        <f t="shared" si="5"/>
        <v>100</v>
      </c>
      <c r="AC25" s="97">
        <f>[8]施設資源化量内訳!Y25</f>
        <v>0</v>
      </c>
      <c r="AD25" s="97">
        <f>[8]施設資源化量内訳!AT25</f>
        <v>254</v>
      </c>
      <c r="AE25" s="97">
        <f>[8]施設資源化量内訳!BO25</f>
        <v>0</v>
      </c>
      <c r="AF25" s="97">
        <f>[8]施設資源化量内訳!CJ25</f>
        <v>0</v>
      </c>
      <c r="AG25" s="97">
        <f>[8]施設資源化量内訳!DE25</f>
        <v>0</v>
      </c>
      <c r="AH25" s="97">
        <f>[8]施設資源化量内訳!DZ25</f>
        <v>85</v>
      </c>
      <c r="AI25" s="97">
        <f>[8]施設資源化量内訳!EU25</f>
        <v>484</v>
      </c>
      <c r="AJ25" s="97">
        <f t="shared" si="6"/>
        <v>823</v>
      </c>
      <c r="AK25" s="40">
        <f t="shared" si="7"/>
        <v>15.061802232854864</v>
      </c>
      <c r="AL25" s="40">
        <f>IF((AA25+J25)&lt;&gt;0,([8]資源化量内訳!D25-[8]資源化量内訳!R25-[8]資源化量内訳!T25-[8]資源化量内訳!V25-[8]資源化量内訳!U25)/(AA25+J25)*100,"-")</f>
        <v>15.061802232854864</v>
      </c>
      <c r="AM25" s="97">
        <f>[8]ごみ処理量内訳!AA25</f>
        <v>0</v>
      </c>
      <c r="AN25" s="97">
        <f>[8]ごみ処理量内訳!AB25</f>
        <v>420</v>
      </c>
      <c r="AO25" s="97">
        <f>[8]ごみ処理量内訳!AC25</f>
        <v>0</v>
      </c>
      <c r="AP25" s="97">
        <f t="shared" si="8"/>
        <v>420</v>
      </c>
      <c r="AQ25" s="98" t="s">
        <v>48</v>
      </c>
    </row>
    <row r="26" spans="1:43" ht="13.5" customHeight="1" x14ac:dyDescent="0.2">
      <c r="A26" s="95" t="s">
        <v>44</v>
      </c>
      <c r="B26" s="96" t="s">
        <v>83</v>
      </c>
      <c r="C26" s="95" t="s">
        <v>84</v>
      </c>
      <c r="D26" s="97">
        <f t="shared" si="0"/>
        <v>38265</v>
      </c>
      <c r="E26" s="97">
        <v>38265</v>
      </c>
      <c r="F26" s="97">
        <v>0</v>
      </c>
      <c r="G26" s="97">
        <v>532</v>
      </c>
      <c r="H26" s="97">
        <f>SUM([8]ごみ搬入量内訳!E26,+[8]ごみ搬入量内訳!AD26)</f>
        <v>8214</v>
      </c>
      <c r="I26" s="97">
        <f>[8]ごみ搬入量内訳!BC26</f>
        <v>5101</v>
      </c>
      <c r="J26" s="97">
        <f>[8]資源化量内訳!BO26</f>
        <v>0</v>
      </c>
      <c r="K26" s="97">
        <f t="shared" si="1"/>
        <v>13315</v>
      </c>
      <c r="L26" s="39">
        <f t="shared" si="2"/>
        <v>953.33730706375331</v>
      </c>
      <c r="M26" s="97">
        <f>IF(D26&lt;&gt;0,([8]ごみ搬入量内訳!BR26+'R3実績'!J26)/'R3実績'!D26/365*1000000,"-")</f>
        <v>656.91849735711128</v>
      </c>
      <c r="N26" s="97">
        <f>IF(D26&lt;&gt;0,[8]ごみ搬入量内訳!CM26/'R3実績'!D26/365*1000000,"-")</f>
        <v>296.41880970664204</v>
      </c>
      <c r="O26" s="97">
        <f>[8]ごみ搬入量内訳!DH26</f>
        <v>0</v>
      </c>
      <c r="P26" s="97">
        <f>[8]ごみ処理量内訳!E26</f>
        <v>10594</v>
      </c>
      <c r="Q26" s="97">
        <f>[8]ごみ処理量内訳!N26</f>
        <v>712</v>
      </c>
      <c r="R26" s="97">
        <f t="shared" si="3"/>
        <v>2023</v>
      </c>
      <c r="S26" s="97">
        <f>[8]ごみ処理量内訳!G26</f>
        <v>0</v>
      </c>
      <c r="T26" s="97">
        <f>[8]ごみ処理量内訳!L26</f>
        <v>1977</v>
      </c>
      <c r="U26" s="97">
        <f>[8]ごみ処理量内訳!H26</f>
        <v>46</v>
      </c>
      <c r="V26" s="97">
        <f>[8]ごみ処理量内訳!I26</f>
        <v>0</v>
      </c>
      <c r="W26" s="97">
        <f>[8]ごみ処理量内訳!J26</f>
        <v>0</v>
      </c>
      <c r="X26" s="97">
        <f>[8]ごみ処理量内訳!K26</f>
        <v>0</v>
      </c>
      <c r="Y26" s="97">
        <f>[8]ごみ処理量内訳!M26</f>
        <v>0</v>
      </c>
      <c r="Z26" s="97">
        <f>[8]資源化量内訳!Y26</f>
        <v>0</v>
      </c>
      <c r="AA26" s="97">
        <f t="shared" si="4"/>
        <v>13329</v>
      </c>
      <c r="AB26" s="40">
        <f t="shared" si="5"/>
        <v>94.658263935779132</v>
      </c>
      <c r="AC26" s="97">
        <f>[8]施設資源化量内訳!Y26</f>
        <v>326</v>
      </c>
      <c r="AD26" s="97">
        <f>[8]施設資源化量内訳!AT26</f>
        <v>0</v>
      </c>
      <c r="AE26" s="97">
        <f>[8]施設資源化量内訳!BO26</f>
        <v>46</v>
      </c>
      <c r="AF26" s="97">
        <f>[8]施設資源化量内訳!CJ26</f>
        <v>0</v>
      </c>
      <c r="AG26" s="97">
        <f>[8]施設資源化量内訳!DE26</f>
        <v>0</v>
      </c>
      <c r="AH26" s="97">
        <f>[8]施設資源化量内訳!DZ26</f>
        <v>0</v>
      </c>
      <c r="AI26" s="97">
        <f>[8]施設資源化量内訳!EU26</f>
        <v>1359</v>
      </c>
      <c r="AJ26" s="97">
        <f t="shared" si="6"/>
        <v>1731</v>
      </c>
      <c r="AK26" s="40">
        <f t="shared" si="7"/>
        <v>12.986720684222371</v>
      </c>
      <c r="AL26" s="40">
        <f>IF((AA26+J26)&lt;&gt;0,([8]資源化量内訳!D26-[8]資源化量内訳!R26-[8]資源化量内訳!T26-[8]資源化量内訳!V26-[8]資源化量内訳!U26)/(AA26+J26)*100,"-")</f>
        <v>12.986720684222371</v>
      </c>
      <c r="AM26" s="97">
        <f>[8]ごみ処理量内訳!AA26</f>
        <v>712</v>
      </c>
      <c r="AN26" s="97">
        <f>[8]ごみ処理量内訳!AB26</f>
        <v>687</v>
      </c>
      <c r="AO26" s="97">
        <f>[8]ごみ処理量内訳!AC26</f>
        <v>15</v>
      </c>
      <c r="AP26" s="97">
        <f t="shared" si="8"/>
        <v>1414</v>
      </c>
      <c r="AQ26" s="98" t="s">
        <v>48</v>
      </c>
    </row>
    <row r="27" spans="1:43" ht="13.5" customHeight="1" x14ac:dyDescent="0.2">
      <c r="A27" s="95" t="s">
        <v>44</v>
      </c>
      <c r="B27" s="96" t="s">
        <v>85</v>
      </c>
      <c r="C27" s="95" t="s">
        <v>86</v>
      </c>
      <c r="D27" s="97">
        <f t="shared" si="0"/>
        <v>29862</v>
      </c>
      <c r="E27" s="97">
        <v>29862</v>
      </c>
      <c r="F27" s="97">
        <v>0</v>
      </c>
      <c r="G27" s="97">
        <v>534</v>
      </c>
      <c r="H27" s="97">
        <f>SUM([8]ごみ搬入量内訳!E27,+[8]ごみ搬入量内訳!AD27)</f>
        <v>6710</v>
      </c>
      <c r="I27" s="97">
        <f>[8]ごみ搬入量内訳!BC27</f>
        <v>3261</v>
      </c>
      <c r="J27" s="97">
        <f>[8]資源化量内訳!BO27</f>
        <v>586</v>
      </c>
      <c r="K27" s="97">
        <f t="shared" si="1"/>
        <v>10557</v>
      </c>
      <c r="L27" s="39">
        <f t="shared" si="2"/>
        <v>968.56498798583061</v>
      </c>
      <c r="M27" s="97">
        <f>IF(D27&lt;&gt;0,([8]ごみ搬入量内訳!BR27+'R3実績'!J27)/'R3実績'!D27/365*1000000,"-")</f>
        <v>570.93681161654115</v>
      </c>
      <c r="N27" s="97">
        <f>IF(D27&lt;&gt;0,[8]ごみ搬入量内訳!CM27/'R3実績'!D27/365*1000000,"-")</f>
        <v>397.62817636928958</v>
      </c>
      <c r="O27" s="97">
        <f>[8]ごみ搬入量内訳!DH27</f>
        <v>0</v>
      </c>
      <c r="P27" s="97">
        <f>[8]ごみ処理量内訳!E27</f>
        <v>8947</v>
      </c>
      <c r="Q27" s="97">
        <f>[8]ごみ処理量内訳!N27</f>
        <v>0</v>
      </c>
      <c r="R27" s="97">
        <f t="shared" si="3"/>
        <v>842</v>
      </c>
      <c r="S27" s="97">
        <f>[8]ごみ処理量内訳!G27</f>
        <v>263</v>
      </c>
      <c r="T27" s="97">
        <f>[8]ごみ処理量内訳!L27</f>
        <v>579</v>
      </c>
      <c r="U27" s="97">
        <f>[8]ごみ処理量内訳!H27</f>
        <v>0</v>
      </c>
      <c r="V27" s="97">
        <f>[8]ごみ処理量内訳!I27</f>
        <v>0</v>
      </c>
      <c r="W27" s="97">
        <f>[8]ごみ処理量内訳!J27</f>
        <v>0</v>
      </c>
      <c r="X27" s="97">
        <f>[8]ごみ処理量内訳!K27</f>
        <v>0</v>
      </c>
      <c r="Y27" s="97">
        <f>[8]ごみ処理量内訳!M27</f>
        <v>0</v>
      </c>
      <c r="Z27" s="97">
        <f>[8]資源化量内訳!Y27</f>
        <v>142</v>
      </c>
      <c r="AA27" s="97">
        <f t="shared" si="4"/>
        <v>9931</v>
      </c>
      <c r="AB27" s="40">
        <f t="shared" si="5"/>
        <v>100</v>
      </c>
      <c r="AC27" s="97">
        <f>[8]施設資源化量内訳!Y27</f>
        <v>0</v>
      </c>
      <c r="AD27" s="97">
        <f>[8]施設資源化量内訳!AT27</f>
        <v>0</v>
      </c>
      <c r="AE27" s="97">
        <f>[8]施設資源化量内訳!BO27</f>
        <v>0</v>
      </c>
      <c r="AF27" s="97">
        <f>[8]施設資源化量内訳!CJ27</f>
        <v>0</v>
      </c>
      <c r="AG27" s="97">
        <f>[8]施設資源化量内訳!DE27</f>
        <v>0</v>
      </c>
      <c r="AH27" s="97">
        <f>[8]施設資源化量内訳!DZ27</f>
        <v>0</v>
      </c>
      <c r="AI27" s="97">
        <f>[8]施設資源化量内訳!EU27</f>
        <v>403</v>
      </c>
      <c r="AJ27" s="97">
        <f t="shared" si="6"/>
        <v>403</v>
      </c>
      <c r="AK27" s="40">
        <f t="shared" si="7"/>
        <v>10.754017305315204</v>
      </c>
      <c r="AL27" s="40">
        <f>IF((AA27+J27)&lt;&gt;0,([8]資源化量内訳!D27-[8]資源化量内訳!R27-[8]資源化量内訳!T27-[8]資源化量内訳!V27-[8]資源化量内訳!U27)/(AA27+J27)*100,"-")</f>
        <v>10.754017305315204</v>
      </c>
      <c r="AM27" s="97">
        <f>[8]ごみ処理量内訳!AA27</f>
        <v>0</v>
      </c>
      <c r="AN27" s="97">
        <f>[8]ごみ処理量内訳!AB27</f>
        <v>1078</v>
      </c>
      <c r="AO27" s="97">
        <f>[8]ごみ処理量内訳!AC27</f>
        <v>36</v>
      </c>
      <c r="AP27" s="97">
        <f t="shared" si="8"/>
        <v>1114</v>
      </c>
      <c r="AQ27" s="98" t="s">
        <v>48</v>
      </c>
    </row>
    <row r="28" spans="1:43" ht="13.5" customHeight="1" x14ac:dyDescent="0.2">
      <c r="A28" s="95" t="s">
        <v>44</v>
      </c>
      <c r="B28" s="96" t="s">
        <v>87</v>
      </c>
      <c r="C28" s="95" t="s">
        <v>88</v>
      </c>
      <c r="D28" s="97">
        <f t="shared" si="0"/>
        <v>32139</v>
      </c>
      <c r="E28" s="97">
        <v>32139</v>
      </c>
      <c r="F28" s="97">
        <v>0</v>
      </c>
      <c r="G28" s="97">
        <v>801</v>
      </c>
      <c r="H28" s="97">
        <f>SUM([8]ごみ搬入量内訳!E28,+[8]ごみ搬入量内訳!AD28)</f>
        <v>7270</v>
      </c>
      <c r="I28" s="97">
        <f>[8]ごみ搬入量内訳!BC28</f>
        <v>1214</v>
      </c>
      <c r="J28" s="97">
        <f>[8]資源化量内訳!BO28</f>
        <v>426</v>
      </c>
      <c r="K28" s="97">
        <f t="shared" si="1"/>
        <v>8910</v>
      </c>
      <c r="L28" s="39">
        <f t="shared" si="2"/>
        <v>759.54319997851803</v>
      </c>
      <c r="M28" s="97">
        <f>IF(D28&lt;&gt;0,([8]ごみ搬入量内訳!BR28+'R3実績'!J28)/'R3実績'!D28/365*1000000,"-")</f>
        <v>598.93945264299293</v>
      </c>
      <c r="N28" s="97">
        <f>IF(D28&lt;&gt;0,[8]ごみ搬入量内訳!CM28/'R3実績'!D28/365*1000000,"-")</f>
        <v>160.60374733552501</v>
      </c>
      <c r="O28" s="97">
        <f>[8]ごみ搬入量内訳!DH28</f>
        <v>0</v>
      </c>
      <c r="P28" s="97">
        <f>[8]ごみ処理量内訳!E28</f>
        <v>6554</v>
      </c>
      <c r="Q28" s="97">
        <f>[8]ごみ処理量内訳!N28</f>
        <v>536</v>
      </c>
      <c r="R28" s="97">
        <f t="shared" si="3"/>
        <v>1396</v>
      </c>
      <c r="S28" s="97">
        <f>[8]ごみ処理量内訳!G28</f>
        <v>661</v>
      </c>
      <c r="T28" s="97">
        <f>[8]ごみ処理量内訳!L28</f>
        <v>735</v>
      </c>
      <c r="U28" s="97">
        <f>[8]ごみ処理量内訳!H28</f>
        <v>0</v>
      </c>
      <c r="V28" s="97">
        <f>[8]ごみ処理量内訳!I28</f>
        <v>0</v>
      </c>
      <c r="W28" s="97">
        <f>[8]ごみ処理量内訳!J28</f>
        <v>0</v>
      </c>
      <c r="X28" s="97">
        <f>[8]ごみ処理量内訳!K28</f>
        <v>0</v>
      </c>
      <c r="Y28" s="97">
        <f>[8]ごみ処理量内訳!M28</f>
        <v>0</v>
      </c>
      <c r="Z28" s="97">
        <f>[8]資源化量内訳!Y28</f>
        <v>0</v>
      </c>
      <c r="AA28" s="97">
        <f t="shared" si="4"/>
        <v>8486</v>
      </c>
      <c r="AB28" s="40">
        <f t="shared" si="5"/>
        <v>93.683714353052082</v>
      </c>
      <c r="AC28" s="97">
        <f>[8]施設資源化量内訳!Y28</f>
        <v>99</v>
      </c>
      <c r="AD28" s="97">
        <f>[8]施設資源化量内訳!AT28</f>
        <v>161</v>
      </c>
      <c r="AE28" s="97">
        <f>[8]施設資源化量内訳!BO28</f>
        <v>0</v>
      </c>
      <c r="AF28" s="97">
        <f>[8]施設資源化量内訳!CJ28</f>
        <v>0</v>
      </c>
      <c r="AG28" s="97">
        <f>[8]施設資源化量内訳!DE28</f>
        <v>0</v>
      </c>
      <c r="AH28" s="97">
        <f>[8]施設資源化量内訳!DZ28</f>
        <v>0</v>
      </c>
      <c r="AI28" s="97">
        <f>[8]施設資源化量内訳!EU28</f>
        <v>735</v>
      </c>
      <c r="AJ28" s="97">
        <f t="shared" si="6"/>
        <v>995</v>
      </c>
      <c r="AK28" s="40">
        <f t="shared" si="7"/>
        <v>15.944793536804308</v>
      </c>
      <c r="AL28" s="40">
        <f>IF((AA28+J28)&lt;&gt;0,([8]資源化量内訳!D28-[8]資源化量内訳!R28-[8]資源化量内訳!T28-[8]資源化量内訳!V28-[8]資源化量内訳!U28)/(AA28+J28)*100,"-")</f>
        <v>15.944793536804308</v>
      </c>
      <c r="AM28" s="97">
        <f>[8]ごみ処理量内訳!AA28</f>
        <v>536</v>
      </c>
      <c r="AN28" s="97">
        <f>[8]ごみ処理量内訳!AB28</f>
        <v>452</v>
      </c>
      <c r="AO28" s="97">
        <f>[8]ごみ処理量内訳!AC28</f>
        <v>46</v>
      </c>
      <c r="AP28" s="97">
        <f t="shared" si="8"/>
        <v>1034</v>
      </c>
      <c r="AQ28" s="98" t="s">
        <v>48</v>
      </c>
    </row>
    <row r="29" spans="1:43" ht="13.5" customHeight="1" x14ac:dyDescent="0.2">
      <c r="A29" s="95" t="s">
        <v>44</v>
      </c>
      <c r="B29" s="96" t="s">
        <v>89</v>
      </c>
      <c r="C29" s="95" t="s">
        <v>90</v>
      </c>
      <c r="D29" s="97">
        <f t="shared" si="0"/>
        <v>26121</v>
      </c>
      <c r="E29" s="97">
        <v>26121</v>
      </c>
      <c r="F29" s="97">
        <v>0</v>
      </c>
      <c r="G29" s="97">
        <v>655</v>
      </c>
      <c r="H29" s="97">
        <f>SUM([8]ごみ搬入量内訳!E29,+[8]ごみ搬入量内訳!AD29)</f>
        <v>9601</v>
      </c>
      <c r="I29" s="97">
        <f>[8]ごみ搬入量内訳!BC29</f>
        <v>102</v>
      </c>
      <c r="J29" s="97">
        <f>[8]資源化量内訳!BO29</f>
        <v>0</v>
      </c>
      <c r="K29" s="97">
        <f t="shared" si="1"/>
        <v>9703</v>
      </c>
      <c r="L29" s="39">
        <f t="shared" si="2"/>
        <v>1017.7084201920148</v>
      </c>
      <c r="M29" s="97">
        <f>IF(D29&lt;&gt;0,([8]ごみ搬入量内訳!BR29+'R3実績'!J29)/'R3実績'!D29/365*1000000,"-")</f>
        <v>561.4545164678816</v>
      </c>
      <c r="N29" s="97">
        <f>IF(D29&lt;&gt;0,[8]ごみ搬入量内訳!CM29/'R3実績'!D29/365*1000000,"-")</f>
        <v>456.25390372413318</v>
      </c>
      <c r="O29" s="97">
        <f>[8]ごみ搬入量内訳!DH29</f>
        <v>0</v>
      </c>
      <c r="P29" s="97">
        <f>[8]ごみ処理量内訳!E29</f>
        <v>8669</v>
      </c>
      <c r="Q29" s="97">
        <f>[8]ごみ処理量内訳!N29</f>
        <v>0</v>
      </c>
      <c r="R29" s="97">
        <f t="shared" si="3"/>
        <v>951</v>
      </c>
      <c r="S29" s="97">
        <f>[8]ごみ処理量内訳!G29</f>
        <v>0</v>
      </c>
      <c r="T29" s="97">
        <f>[8]ごみ処理量内訳!L29</f>
        <v>951</v>
      </c>
      <c r="U29" s="97">
        <f>[8]ごみ処理量内訳!H29</f>
        <v>0</v>
      </c>
      <c r="V29" s="97">
        <f>[8]ごみ処理量内訳!I29</f>
        <v>0</v>
      </c>
      <c r="W29" s="97">
        <f>[8]ごみ処理量内訳!J29</f>
        <v>0</v>
      </c>
      <c r="X29" s="97">
        <f>[8]ごみ処理量内訳!K29</f>
        <v>0</v>
      </c>
      <c r="Y29" s="97">
        <f>[8]ごみ処理量内訳!M29</f>
        <v>0</v>
      </c>
      <c r="Z29" s="97">
        <f>[8]資源化量内訳!Y29</f>
        <v>0</v>
      </c>
      <c r="AA29" s="97">
        <f t="shared" si="4"/>
        <v>9620</v>
      </c>
      <c r="AB29" s="40">
        <f t="shared" si="5"/>
        <v>100</v>
      </c>
      <c r="AC29" s="97">
        <f>[8]施設資源化量内訳!Y29</f>
        <v>1136</v>
      </c>
      <c r="AD29" s="97">
        <f>[8]施設資源化量内訳!AT29</f>
        <v>0</v>
      </c>
      <c r="AE29" s="97">
        <f>[8]施設資源化量内訳!BO29</f>
        <v>0</v>
      </c>
      <c r="AF29" s="97">
        <f>[8]施設資源化量内訳!CJ29</f>
        <v>0</v>
      </c>
      <c r="AG29" s="97">
        <f>[8]施設資源化量内訳!DE29</f>
        <v>0</v>
      </c>
      <c r="AH29" s="97">
        <f>[8]施設資源化量内訳!DZ29</f>
        <v>0</v>
      </c>
      <c r="AI29" s="97">
        <f>[8]施設資源化量内訳!EU29</f>
        <v>951</v>
      </c>
      <c r="AJ29" s="97">
        <f t="shared" si="6"/>
        <v>2087</v>
      </c>
      <c r="AK29" s="40">
        <f t="shared" si="7"/>
        <v>21.694386694386694</v>
      </c>
      <c r="AL29" s="40">
        <f>IF((AA29+J29)&lt;&gt;0,([8]資源化量内訳!D29-[8]資源化量内訳!R29-[8]資源化量内訳!T29-[8]資源化量内訳!V29-[8]資源化量内訳!U29)/(AA29+J29)*100,"-")</f>
        <v>21.694386694386694</v>
      </c>
      <c r="AM29" s="97">
        <f>[8]ごみ処理量内訳!AA29</f>
        <v>0</v>
      </c>
      <c r="AN29" s="97">
        <f>[8]ごみ処理量内訳!AB29</f>
        <v>208</v>
      </c>
      <c r="AO29" s="97">
        <f>[8]ごみ処理量内訳!AC29</f>
        <v>0</v>
      </c>
      <c r="AP29" s="97">
        <f t="shared" si="8"/>
        <v>208</v>
      </c>
      <c r="AQ29" s="98" t="s">
        <v>48</v>
      </c>
    </row>
    <row r="30" spans="1:43" ht="13.5" customHeight="1" x14ac:dyDescent="0.2">
      <c r="A30" s="95" t="s">
        <v>44</v>
      </c>
      <c r="B30" s="96" t="s">
        <v>91</v>
      </c>
      <c r="C30" s="95" t="s">
        <v>92</v>
      </c>
      <c r="D30" s="97">
        <f t="shared" si="0"/>
        <v>22062</v>
      </c>
      <c r="E30" s="97">
        <v>22062</v>
      </c>
      <c r="F30" s="97">
        <v>0</v>
      </c>
      <c r="G30" s="97">
        <v>329</v>
      </c>
      <c r="H30" s="97">
        <f>SUM([8]ごみ搬入量内訳!E30,+[8]ごみ搬入量内訳!AD30)</f>
        <v>7507</v>
      </c>
      <c r="I30" s="97">
        <f>[8]ごみ搬入量内訳!BC30</f>
        <v>140</v>
      </c>
      <c r="J30" s="97">
        <f>[8]資源化量内訳!BO30</f>
        <v>70</v>
      </c>
      <c r="K30" s="97">
        <f t="shared" si="1"/>
        <v>7717</v>
      </c>
      <c r="L30" s="39">
        <f t="shared" si="2"/>
        <v>958.32044934387898</v>
      </c>
      <c r="M30" s="97">
        <f>IF(D30&lt;&gt;0,([8]ごみ搬入量内訳!BR30+'R3実績'!J30)/'R3実績'!D30/365*1000000,"-")</f>
        <v>646.86940788289041</v>
      </c>
      <c r="N30" s="97">
        <f>IF(D30&lt;&gt;0,[8]ごみ搬入量内訳!CM30/'R3実績'!D30/365*1000000,"-")</f>
        <v>311.45104146098851</v>
      </c>
      <c r="O30" s="97">
        <f>[8]ごみ搬入量内訳!DH30</f>
        <v>0</v>
      </c>
      <c r="P30" s="97">
        <f>[8]ごみ処理量内訳!E30</f>
        <v>6654</v>
      </c>
      <c r="Q30" s="97">
        <f>[8]ごみ処理量内訳!N30</f>
        <v>0</v>
      </c>
      <c r="R30" s="97">
        <f t="shared" si="3"/>
        <v>855</v>
      </c>
      <c r="S30" s="97">
        <f>[8]ごみ処理量内訳!G30</f>
        <v>0</v>
      </c>
      <c r="T30" s="97">
        <f>[8]ごみ処理量内訳!L30</f>
        <v>710</v>
      </c>
      <c r="U30" s="97">
        <f>[8]ごみ処理量内訳!H30</f>
        <v>0</v>
      </c>
      <c r="V30" s="97">
        <f>[8]ごみ処理量内訳!I30</f>
        <v>0</v>
      </c>
      <c r="W30" s="97">
        <f>[8]ごみ処理量内訳!J30</f>
        <v>0</v>
      </c>
      <c r="X30" s="97">
        <f>[8]ごみ処理量内訳!K30</f>
        <v>0</v>
      </c>
      <c r="Y30" s="97">
        <f>[8]ごみ処理量内訳!M30</f>
        <v>145</v>
      </c>
      <c r="Z30" s="97">
        <f>[8]資源化量内訳!Y30</f>
        <v>0</v>
      </c>
      <c r="AA30" s="97">
        <f t="shared" si="4"/>
        <v>7509</v>
      </c>
      <c r="AB30" s="40">
        <f t="shared" si="5"/>
        <v>100</v>
      </c>
      <c r="AC30" s="97">
        <f>[8]施設資源化量内訳!Y30</f>
        <v>956</v>
      </c>
      <c r="AD30" s="97">
        <f>[8]施設資源化量内訳!AT30</f>
        <v>0</v>
      </c>
      <c r="AE30" s="97">
        <f>[8]施設資源化量内訳!BO30</f>
        <v>0</v>
      </c>
      <c r="AF30" s="97">
        <f>[8]施設資源化量内訳!CJ30</f>
        <v>0</v>
      </c>
      <c r="AG30" s="97">
        <f>[8]施設資源化量内訳!DE30</f>
        <v>0</v>
      </c>
      <c r="AH30" s="97">
        <f>[8]施設資源化量内訳!DZ30</f>
        <v>0</v>
      </c>
      <c r="AI30" s="97">
        <f>[8]施設資源化量内訳!EU30</f>
        <v>693</v>
      </c>
      <c r="AJ30" s="97">
        <f t="shared" si="6"/>
        <v>1649</v>
      </c>
      <c r="AK30" s="40">
        <f t="shared" si="7"/>
        <v>22.681092492413246</v>
      </c>
      <c r="AL30" s="40">
        <f>IF((AA30+J30)&lt;&gt;0,([8]資源化量内訳!D30-[8]資源化量内訳!R30-[8]資源化量内訳!T30-[8]資源化量内訳!V30-[8]資源化量内訳!U30)/(AA30+J30)*100,"-")</f>
        <v>22.681092492413246</v>
      </c>
      <c r="AM30" s="97">
        <f>[8]ごみ処理量内訳!AA30</f>
        <v>0</v>
      </c>
      <c r="AN30" s="97">
        <f>[8]ごみ処理量内訳!AB30</f>
        <v>153</v>
      </c>
      <c r="AO30" s="97">
        <f>[8]ごみ処理量内訳!AC30</f>
        <v>145</v>
      </c>
      <c r="AP30" s="97">
        <f t="shared" si="8"/>
        <v>298</v>
      </c>
      <c r="AQ30" s="98" t="s">
        <v>48</v>
      </c>
    </row>
    <row r="31" spans="1:43" ht="13.5" customHeight="1" x14ac:dyDescent="0.2">
      <c r="A31" s="95" t="s">
        <v>44</v>
      </c>
      <c r="B31" s="96" t="s">
        <v>93</v>
      </c>
      <c r="C31" s="95" t="s">
        <v>94</v>
      </c>
      <c r="D31" s="97">
        <f t="shared" si="0"/>
        <v>26292</v>
      </c>
      <c r="E31" s="97">
        <v>26292</v>
      </c>
      <c r="F31" s="97">
        <v>0</v>
      </c>
      <c r="G31" s="97">
        <v>609</v>
      </c>
      <c r="H31" s="97">
        <f>SUM([8]ごみ搬入量内訳!E31,+[8]ごみ搬入量内訳!AD31)</f>
        <v>6758</v>
      </c>
      <c r="I31" s="97">
        <f>[8]ごみ搬入量内訳!BC31</f>
        <v>1035</v>
      </c>
      <c r="J31" s="97">
        <f>[8]資源化量内訳!BO31</f>
        <v>284</v>
      </c>
      <c r="K31" s="97">
        <f t="shared" si="1"/>
        <v>8077</v>
      </c>
      <c r="L31" s="39">
        <f t="shared" si="2"/>
        <v>841.65400590627075</v>
      </c>
      <c r="M31" s="97">
        <f>IF(D31&lt;&gt;0,([8]ごみ搬入量内訳!BR31+'R3実績'!J31)/'R3実績'!D31/365*1000000,"-")</f>
        <v>627.93203412048877</v>
      </c>
      <c r="N31" s="97">
        <f>IF(D31&lt;&gt;0,[8]ごみ搬入量内訳!CM31/'R3実績'!D31/365*1000000,"-")</f>
        <v>213.72197178578202</v>
      </c>
      <c r="O31" s="97">
        <f>[8]ごみ搬入量内訳!DH31</f>
        <v>0</v>
      </c>
      <c r="P31" s="97">
        <f>[8]ごみ処理量内訳!E31</f>
        <v>6192</v>
      </c>
      <c r="Q31" s="97">
        <f>[8]ごみ処理量内訳!N31</f>
        <v>508</v>
      </c>
      <c r="R31" s="97">
        <f t="shared" si="3"/>
        <v>835</v>
      </c>
      <c r="S31" s="97">
        <f>[8]ごみ処理量内訳!G31</f>
        <v>784</v>
      </c>
      <c r="T31" s="97">
        <f>[8]ごみ処理量内訳!L31</f>
        <v>51</v>
      </c>
      <c r="U31" s="97">
        <f>[8]ごみ処理量内訳!H31</f>
        <v>0</v>
      </c>
      <c r="V31" s="97">
        <f>[8]ごみ処理量内訳!I31</f>
        <v>0</v>
      </c>
      <c r="W31" s="97">
        <f>[8]ごみ処理量内訳!J31</f>
        <v>0</v>
      </c>
      <c r="X31" s="97">
        <f>[8]ごみ処理量内訳!K31</f>
        <v>0</v>
      </c>
      <c r="Y31" s="97">
        <f>[8]ごみ処理量内訳!M31</f>
        <v>0</v>
      </c>
      <c r="Z31" s="97">
        <f>[8]資源化量内訳!Y31</f>
        <v>258</v>
      </c>
      <c r="AA31" s="97">
        <f t="shared" si="4"/>
        <v>7793</v>
      </c>
      <c r="AB31" s="40">
        <f t="shared" si="5"/>
        <v>93.481329398177849</v>
      </c>
      <c r="AC31" s="97">
        <f>[8]施設資源化量内訳!Y31</f>
        <v>107</v>
      </c>
      <c r="AD31" s="97">
        <f>[8]施設資源化量内訳!AT31</f>
        <v>176</v>
      </c>
      <c r="AE31" s="97">
        <f>[8]施設資源化量内訳!BO31</f>
        <v>0</v>
      </c>
      <c r="AF31" s="97">
        <f>[8]施設資源化量内訳!CJ31</f>
        <v>0</v>
      </c>
      <c r="AG31" s="97">
        <f>[8]施設資源化量内訳!DE31</f>
        <v>0</v>
      </c>
      <c r="AH31" s="97">
        <f>[8]施設資源化量内訳!DZ31</f>
        <v>0</v>
      </c>
      <c r="AI31" s="97">
        <f>[8]施設資源化量内訳!EU31</f>
        <v>51</v>
      </c>
      <c r="AJ31" s="97">
        <f t="shared" si="6"/>
        <v>334</v>
      </c>
      <c r="AK31" s="40">
        <f t="shared" si="7"/>
        <v>10.845610994181008</v>
      </c>
      <c r="AL31" s="40">
        <f>IF((AA31+J31)&lt;&gt;0,([8]資源化量内訳!D31-[8]資源化量内訳!R31-[8]資源化量内訳!T31-[8]資源化量内訳!V31-[8]資源化量内訳!U31)/(AA31+J31)*100,"-")</f>
        <v>10.845610994181008</v>
      </c>
      <c r="AM31" s="97">
        <f>[8]ごみ処理量内訳!AA31</f>
        <v>508</v>
      </c>
      <c r="AN31" s="97">
        <f>[8]ごみ処理量内訳!AB31</f>
        <v>488</v>
      </c>
      <c r="AO31" s="97">
        <f>[8]ごみ処理量内訳!AC31</f>
        <v>52</v>
      </c>
      <c r="AP31" s="97">
        <f t="shared" si="8"/>
        <v>1048</v>
      </c>
      <c r="AQ31" s="98" t="s">
        <v>48</v>
      </c>
    </row>
    <row r="32" spans="1:43" ht="13.5" customHeight="1" x14ac:dyDescent="0.2">
      <c r="A32" s="95" t="s">
        <v>44</v>
      </c>
      <c r="B32" s="96" t="s">
        <v>95</v>
      </c>
      <c r="C32" s="95" t="s">
        <v>96</v>
      </c>
      <c r="D32" s="97">
        <f t="shared" si="0"/>
        <v>26652</v>
      </c>
      <c r="E32" s="97">
        <v>26652</v>
      </c>
      <c r="F32" s="97">
        <v>0</v>
      </c>
      <c r="G32" s="97">
        <v>881</v>
      </c>
      <c r="H32" s="97">
        <f>SUM([8]ごみ搬入量内訳!E32,+[8]ごみ搬入量内訳!AD32)</f>
        <v>4757</v>
      </c>
      <c r="I32" s="97">
        <f>[8]ごみ搬入量内訳!BC32</f>
        <v>4542</v>
      </c>
      <c r="J32" s="97">
        <f>[8]資源化量内訳!BO32</f>
        <v>0</v>
      </c>
      <c r="K32" s="97">
        <f t="shared" si="1"/>
        <v>9299</v>
      </c>
      <c r="L32" s="39">
        <f t="shared" si="2"/>
        <v>955.90245868104159</v>
      </c>
      <c r="M32" s="97">
        <f>IF(D32&lt;&gt;0,([8]ごみ搬入量内訳!BR32+'R3実績'!J32)/'R3実績'!D32/365*1000000,"-")</f>
        <v>850.2278993172273</v>
      </c>
      <c r="N32" s="97">
        <f>IF(D32&lt;&gt;0,[8]ごみ搬入量内訳!CM32/'R3実績'!D32/365*1000000,"-")</f>
        <v>105.67455936381448</v>
      </c>
      <c r="O32" s="97">
        <f>[8]ごみ搬入量内訳!DH32</f>
        <v>0</v>
      </c>
      <c r="P32" s="97">
        <f>[8]ごみ処理量内訳!E32</f>
        <v>7923</v>
      </c>
      <c r="Q32" s="97">
        <f>[8]ごみ処理量内訳!N32</f>
        <v>43</v>
      </c>
      <c r="R32" s="97">
        <f t="shared" si="3"/>
        <v>1117</v>
      </c>
      <c r="S32" s="97">
        <f>[8]ごみ処理量内訳!G32</f>
        <v>656</v>
      </c>
      <c r="T32" s="97">
        <f>[8]ごみ処理量内訳!L32</f>
        <v>413</v>
      </c>
      <c r="U32" s="97">
        <f>[8]ごみ処理量内訳!H32</f>
        <v>34</v>
      </c>
      <c r="V32" s="97">
        <f>[8]ごみ処理量内訳!I32</f>
        <v>0</v>
      </c>
      <c r="W32" s="97">
        <f>[8]ごみ処理量内訳!J32</f>
        <v>0</v>
      </c>
      <c r="X32" s="97">
        <f>[8]ごみ処理量内訳!K32</f>
        <v>0</v>
      </c>
      <c r="Y32" s="97">
        <f>[8]ごみ処理量内訳!M32</f>
        <v>14</v>
      </c>
      <c r="Z32" s="97">
        <f>[8]資源化量内訳!Y32</f>
        <v>231</v>
      </c>
      <c r="AA32" s="97">
        <f t="shared" si="4"/>
        <v>9314</v>
      </c>
      <c r="AB32" s="40">
        <f t="shared" si="5"/>
        <v>99.538329396607267</v>
      </c>
      <c r="AC32" s="97">
        <f>[8]施設資源化量内訳!Y32</f>
        <v>0</v>
      </c>
      <c r="AD32" s="97">
        <f>[8]施設資源化量内訳!AT32</f>
        <v>162</v>
      </c>
      <c r="AE32" s="97">
        <f>[8]施設資源化量内訳!BO32</f>
        <v>34</v>
      </c>
      <c r="AF32" s="97">
        <f>[8]施設資源化量内訳!CJ32</f>
        <v>0</v>
      </c>
      <c r="AG32" s="97">
        <f>[8]施設資源化量内訳!DE32</f>
        <v>0</v>
      </c>
      <c r="AH32" s="97">
        <f>[8]施設資源化量内訳!DZ32</f>
        <v>0</v>
      </c>
      <c r="AI32" s="97">
        <f>[8]施設資源化量内訳!EU32</f>
        <v>393</v>
      </c>
      <c r="AJ32" s="97">
        <f t="shared" si="6"/>
        <v>589</v>
      </c>
      <c r="AK32" s="40">
        <f t="shared" si="7"/>
        <v>8.8039510414429891</v>
      </c>
      <c r="AL32" s="40">
        <f>IF((AA32+J32)&lt;&gt;0,([8]資源化量内訳!D32-[8]資源化量内訳!R32-[8]資源化量内訳!T32-[8]資源化量内訳!V32-[8]資源化量内訳!U32)/(AA32+J32)*100,"-")</f>
        <v>8.8039510414429891</v>
      </c>
      <c r="AM32" s="97">
        <f>[8]ごみ処理量内訳!AA32</f>
        <v>43</v>
      </c>
      <c r="AN32" s="97">
        <f>[8]ごみ処理量内訳!AB32</f>
        <v>777</v>
      </c>
      <c r="AO32" s="97">
        <f>[8]ごみ処理量内訳!AC32</f>
        <v>14</v>
      </c>
      <c r="AP32" s="97">
        <f t="shared" si="8"/>
        <v>834</v>
      </c>
      <c r="AQ32" s="98" t="s">
        <v>48</v>
      </c>
    </row>
    <row r="33" spans="1:43" ht="13.5" customHeight="1" x14ac:dyDescent="0.2">
      <c r="A33" s="95" t="s">
        <v>44</v>
      </c>
      <c r="B33" s="96" t="s">
        <v>97</v>
      </c>
      <c r="C33" s="95" t="s">
        <v>98</v>
      </c>
      <c r="D33" s="97">
        <f t="shared" si="0"/>
        <v>6411</v>
      </c>
      <c r="E33" s="97">
        <v>6411</v>
      </c>
      <c r="F33" s="97">
        <v>0</v>
      </c>
      <c r="G33" s="97">
        <v>149</v>
      </c>
      <c r="H33" s="97">
        <f>SUM([8]ごみ搬入量内訳!E33,+[8]ごみ搬入量内訳!AD33)</f>
        <v>1717</v>
      </c>
      <c r="I33" s="97">
        <f>[8]ごみ搬入量内訳!BC33</f>
        <v>69</v>
      </c>
      <c r="J33" s="97">
        <f>[8]資源化量内訳!BO33</f>
        <v>13</v>
      </c>
      <c r="K33" s="97">
        <f t="shared" si="1"/>
        <v>1799</v>
      </c>
      <c r="L33" s="39">
        <f t="shared" si="2"/>
        <v>768.79849060796619</v>
      </c>
      <c r="M33" s="97">
        <f>IF(D33&lt;&gt;0,([8]ごみ搬入量内訳!BR33+'R3実績'!J33)/'R3実績'!D33/365*1000000,"-")</f>
        <v>592.73124317579152</v>
      </c>
      <c r="N33" s="97">
        <f>IF(D33&lt;&gt;0,[8]ごみ搬入量内訳!CM33/'R3実績'!D33/365*1000000,"-")</f>
        <v>176.06724743217458</v>
      </c>
      <c r="O33" s="97">
        <f>[8]ごみ搬入量内訳!DH33</f>
        <v>0</v>
      </c>
      <c r="P33" s="97">
        <f>[8]ごみ処理量内訳!E33</f>
        <v>1365</v>
      </c>
      <c r="Q33" s="97">
        <f>[8]ごみ処理量内訳!N33</f>
        <v>0</v>
      </c>
      <c r="R33" s="97">
        <f t="shared" si="3"/>
        <v>229</v>
      </c>
      <c r="S33" s="97">
        <f>[8]ごみ処理量内訳!G33</f>
        <v>229</v>
      </c>
      <c r="T33" s="97">
        <f>[8]ごみ処理量内訳!L33</f>
        <v>0</v>
      </c>
      <c r="U33" s="97">
        <f>[8]ごみ処理量内訳!H33</f>
        <v>0</v>
      </c>
      <c r="V33" s="97">
        <f>[8]ごみ処理量内訳!I33</f>
        <v>0</v>
      </c>
      <c r="W33" s="97">
        <f>[8]ごみ処理量内訳!J33</f>
        <v>0</v>
      </c>
      <c r="X33" s="97">
        <f>[8]ごみ処理量内訳!K33</f>
        <v>0</v>
      </c>
      <c r="Y33" s="97">
        <f>[8]ごみ処理量内訳!M33</f>
        <v>0</v>
      </c>
      <c r="Z33" s="97">
        <f>[8]資源化量内訳!Y33</f>
        <v>219</v>
      </c>
      <c r="AA33" s="97">
        <f t="shared" si="4"/>
        <v>1813</v>
      </c>
      <c r="AB33" s="40">
        <f t="shared" si="5"/>
        <v>100</v>
      </c>
      <c r="AC33" s="97">
        <f>[8]施設資源化量内訳!Y33</f>
        <v>22</v>
      </c>
      <c r="AD33" s="97">
        <f>[8]施設資源化量内訳!AT33</f>
        <v>56</v>
      </c>
      <c r="AE33" s="97">
        <f>[8]施設資源化量内訳!BO33</f>
        <v>0</v>
      </c>
      <c r="AF33" s="97">
        <f>[8]施設資源化量内訳!CJ33</f>
        <v>0</v>
      </c>
      <c r="AG33" s="97">
        <f>[8]施設資源化量内訳!DE33</f>
        <v>0</v>
      </c>
      <c r="AH33" s="97">
        <f>[8]施設資源化量内訳!DZ33</f>
        <v>0</v>
      </c>
      <c r="AI33" s="97">
        <f>[8]施設資源化量内訳!EU33</f>
        <v>0</v>
      </c>
      <c r="AJ33" s="97">
        <f t="shared" si="6"/>
        <v>78</v>
      </c>
      <c r="AK33" s="40">
        <f t="shared" si="7"/>
        <v>16.976998904709749</v>
      </c>
      <c r="AL33" s="40">
        <f>IF((AA33+J33)&lt;&gt;0,([8]資源化量内訳!D33-[8]資源化量内訳!R33-[8]資源化量内訳!T33-[8]資源化量内訳!V33-[8]資源化量内訳!U33)/(AA33+J33)*100,"-")</f>
        <v>16.976998904709749</v>
      </c>
      <c r="AM33" s="97">
        <f>[8]ごみ処理量内訳!AA33</f>
        <v>0</v>
      </c>
      <c r="AN33" s="97">
        <f>[8]ごみ処理量内訳!AB33</f>
        <v>95</v>
      </c>
      <c r="AO33" s="97">
        <f>[8]ごみ処理量内訳!AC33</f>
        <v>16</v>
      </c>
      <c r="AP33" s="97">
        <f t="shared" si="8"/>
        <v>111</v>
      </c>
      <c r="AQ33" s="98" t="s">
        <v>48</v>
      </c>
    </row>
    <row r="34" spans="1:43" ht="13.5" customHeight="1" x14ac:dyDescent="0.2">
      <c r="A34" s="95" t="s">
        <v>44</v>
      </c>
      <c r="B34" s="96" t="s">
        <v>99</v>
      </c>
      <c r="C34" s="95" t="s">
        <v>100</v>
      </c>
      <c r="D34" s="97">
        <f t="shared" si="0"/>
        <v>18427</v>
      </c>
      <c r="E34" s="97">
        <v>18427</v>
      </c>
      <c r="F34" s="97">
        <v>0</v>
      </c>
      <c r="G34" s="97">
        <v>376</v>
      </c>
      <c r="H34" s="97">
        <f>SUM([8]ごみ搬入量内訳!E34,+[8]ごみ搬入量内訳!AD34)</f>
        <v>4831</v>
      </c>
      <c r="I34" s="97">
        <f>[8]ごみ搬入量内訳!BC34</f>
        <v>443</v>
      </c>
      <c r="J34" s="97">
        <f>[8]資源化量内訳!BO34</f>
        <v>100</v>
      </c>
      <c r="K34" s="97">
        <f t="shared" si="1"/>
        <v>5374</v>
      </c>
      <c r="L34" s="39">
        <f t="shared" si="2"/>
        <v>799.00622300064458</v>
      </c>
      <c r="M34" s="97">
        <f>IF(D34&lt;&gt;0,([8]ごみ搬入量内訳!BR34+'R3実績'!J34)/'R3実績'!D34/365*1000000,"-")</f>
        <v>634.41748298171751</v>
      </c>
      <c r="N34" s="97">
        <f>IF(D34&lt;&gt;0,[8]ごみ搬入量内訳!CM34/'R3実績'!D34/365*1000000,"-")</f>
        <v>164.58874001892696</v>
      </c>
      <c r="O34" s="97">
        <f>[8]ごみ搬入量内訳!DH34</f>
        <v>0</v>
      </c>
      <c r="P34" s="97">
        <f>[8]ごみ処理量内訳!E34</f>
        <v>4423</v>
      </c>
      <c r="Q34" s="97">
        <f>[8]ごみ処理量内訳!N34</f>
        <v>187</v>
      </c>
      <c r="R34" s="97">
        <f t="shared" si="3"/>
        <v>668</v>
      </c>
      <c r="S34" s="97">
        <f>[8]ごみ処理量内訳!G34</f>
        <v>438</v>
      </c>
      <c r="T34" s="97">
        <f>[8]ごみ処理量内訳!L34</f>
        <v>230</v>
      </c>
      <c r="U34" s="97">
        <f>[8]ごみ処理量内訳!H34</f>
        <v>0</v>
      </c>
      <c r="V34" s="97">
        <f>[8]ごみ処理量内訳!I34</f>
        <v>0</v>
      </c>
      <c r="W34" s="97">
        <f>[8]ごみ処理量内訳!J34</f>
        <v>0</v>
      </c>
      <c r="X34" s="97">
        <f>[8]ごみ処理量内訳!K34</f>
        <v>0</v>
      </c>
      <c r="Y34" s="97">
        <f>[8]ごみ処理量内訳!M34</f>
        <v>0</v>
      </c>
      <c r="Z34" s="97">
        <f>[8]資源化量内訳!Y34</f>
        <v>0</v>
      </c>
      <c r="AA34" s="97">
        <f t="shared" si="4"/>
        <v>5278</v>
      </c>
      <c r="AB34" s="40">
        <f t="shared" si="5"/>
        <v>96.456991284577484</v>
      </c>
      <c r="AC34" s="97">
        <f>[8]施設資源化量内訳!Y34</f>
        <v>251</v>
      </c>
      <c r="AD34" s="97">
        <f>[8]施設資源化量内訳!AT34</f>
        <v>106</v>
      </c>
      <c r="AE34" s="97">
        <f>[8]施設資源化量内訳!BO34</f>
        <v>0</v>
      </c>
      <c r="AF34" s="97">
        <f>[8]施設資源化量内訳!CJ34</f>
        <v>0</v>
      </c>
      <c r="AG34" s="97">
        <f>[8]施設資源化量内訳!DE34</f>
        <v>0</v>
      </c>
      <c r="AH34" s="97">
        <f>[8]施設資源化量内訳!DZ34</f>
        <v>0</v>
      </c>
      <c r="AI34" s="97">
        <f>[8]施設資源化量内訳!EU34</f>
        <v>230</v>
      </c>
      <c r="AJ34" s="97">
        <f t="shared" si="6"/>
        <v>587</v>
      </c>
      <c r="AK34" s="40">
        <f t="shared" si="7"/>
        <v>12.774265526217926</v>
      </c>
      <c r="AL34" s="40">
        <f>IF((AA34+J34)&lt;&gt;0,([8]資源化量内訳!D34-[8]資源化量内訳!R34-[8]資源化量内訳!T34-[8]資源化量内訳!V34-[8]資源化量内訳!U34)/(AA34+J34)*100,"-")</f>
        <v>12.774265526217926</v>
      </c>
      <c r="AM34" s="97">
        <f>[8]ごみ処理量内訳!AA34</f>
        <v>187</v>
      </c>
      <c r="AN34" s="97">
        <f>[8]ごみ処理量内訳!AB34</f>
        <v>176</v>
      </c>
      <c r="AO34" s="97">
        <f>[8]ごみ処理量内訳!AC34</f>
        <v>30</v>
      </c>
      <c r="AP34" s="97">
        <f t="shared" si="8"/>
        <v>393</v>
      </c>
      <c r="AQ34" s="98" t="s">
        <v>48</v>
      </c>
    </row>
    <row r="35" spans="1:43" ht="13.5" customHeight="1" x14ac:dyDescent="0.2">
      <c r="A35" s="95" t="s">
        <v>44</v>
      </c>
      <c r="B35" s="96" t="s">
        <v>101</v>
      </c>
      <c r="C35" s="95" t="s">
        <v>102</v>
      </c>
      <c r="D35" s="97">
        <f t="shared" si="0"/>
        <v>9466</v>
      </c>
      <c r="E35" s="97">
        <v>9466</v>
      </c>
      <c r="F35" s="97">
        <v>0</v>
      </c>
      <c r="G35" s="97">
        <v>396</v>
      </c>
      <c r="H35" s="97">
        <f>SUM([8]ごみ搬入量内訳!E35,+[8]ごみ搬入量内訳!AD35)</f>
        <v>2749</v>
      </c>
      <c r="I35" s="97">
        <f>[8]ごみ搬入量内訳!BC35</f>
        <v>156</v>
      </c>
      <c r="J35" s="97">
        <f>[8]資源化量内訳!BO35</f>
        <v>0</v>
      </c>
      <c r="K35" s="97">
        <f t="shared" si="1"/>
        <v>2905</v>
      </c>
      <c r="L35" s="39">
        <f t="shared" si="2"/>
        <v>840.78851780995569</v>
      </c>
      <c r="M35" s="97">
        <f>IF(D35&lt;&gt;0,([8]ごみ搬入量内訳!BR35+'R3実績'!J35)/'R3実績'!D35/365*1000000,"-")</f>
        <v>674.36738261521407</v>
      </c>
      <c r="N35" s="97">
        <f>IF(D35&lt;&gt;0,[8]ごみ搬入量内訳!CM35/'R3実績'!D35/365*1000000,"-")</f>
        <v>166.42113519474168</v>
      </c>
      <c r="O35" s="97">
        <f>[8]ごみ搬入量内訳!DH35</f>
        <v>0</v>
      </c>
      <c r="P35" s="97">
        <f>[8]ごみ処理量内訳!E35</f>
        <v>2023</v>
      </c>
      <c r="Q35" s="97">
        <f>[8]ごみ処理量内訳!N35</f>
        <v>85</v>
      </c>
      <c r="R35" s="97">
        <f t="shared" si="3"/>
        <v>353</v>
      </c>
      <c r="S35" s="97">
        <f>[8]ごみ処理量内訳!G35</f>
        <v>257</v>
      </c>
      <c r="T35" s="97">
        <f>[8]ごみ処理量内訳!L35</f>
        <v>33</v>
      </c>
      <c r="U35" s="97">
        <f>[8]ごみ処理量内訳!H35</f>
        <v>63</v>
      </c>
      <c r="V35" s="97">
        <f>[8]ごみ処理量内訳!I35</f>
        <v>0</v>
      </c>
      <c r="W35" s="97">
        <f>[8]ごみ処理量内訳!J35</f>
        <v>0</v>
      </c>
      <c r="X35" s="97">
        <f>[8]ごみ処理量内訳!K35</f>
        <v>0</v>
      </c>
      <c r="Y35" s="97">
        <f>[8]ごみ処理量内訳!M35</f>
        <v>0</v>
      </c>
      <c r="Z35" s="97">
        <f>[8]資源化量内訳!Y35</f>
        <v>444</v>
      </c>
      <c r="AA35" s="97">
        <f t="shared" si="4"/>
        <v>2905</v>
      </c>
      <c r="AB35" s="40">
        <f t="shared" si="5"/>
        <v>97.074010327022378</v>
      </c>
      <c r="AC35" s="97">
        <f>[8]施設資源化量内訳!Y35</f>
        <v>115</v>
      </c>
      <c r="AD35" s="97">
        <f>[8]施設資源化量内訳!AT35</f>
        <v>62</v>
      </c>
      <c r="AE35" s="97">
        <f>[8]施設資源化量内訳!BO35</f>
        <v>63</v>
      </c>
      <c r="AF35" s="97">
        <f>[8]施設資源化量内訳!CJ35</f>
        <v>0</v>
      </c>
      <c r="AG35" s="97">
        <f>[8]施設資源化量内訳!DE35</f>
        <v>0</v>
      </c>
      <c r="AH35" s="97">
        <f>[8]施設資源化量内訳!DZ35</f>
        <v>0</v>
      </c>
      <c r="AI35" s="97">
        <f>[8]施設資源化量内訳!EU35</f>
        <v>33</v>
      </c>
      <c r="AJ35" s="97">
        <f t="shared" si="6"/>
        <v>273</v>
      </c>
      <c r="AK35" s="40">
        <f t="shared" si="7"/>
        <v>24.6815834767642</v>
      </c>
      <c r="AL35" s="40">
        <f>IF((AA35+J35)&lt;&gt;0,([8]資源化量内訳!D35-[8]資源化量内訳!R35-[8]資源化量内訳!T35-[8]資源化量内訳!V35-[8]資源化量内訳!U35)/(AA35+J35)*100,"-")</f>
        <v>24.6815834767642</v>
      </c>
      <c r="AM35" s="97">
        <f>[8]ごみ処理量内訳!AA35</f>
        <v>85</v>
      </c>
      <c r="AN35" s="97">
        <f>[8]ごみ処理量内訳!AB35</f>
        <v>81</v>
      </c>
      <c r="AO35" s="97">
        <f>[8]ごみ処理量内訳!AC35</f>
        <v>18</v>
      </c>
      <c r="AP35" s="97">
        <f t="shared" si="8"/>
        <v>184</v>
      </c>
      <c r="AQ35" s="98" t="s">
        <v>48</v>
      </c>
    </row>
    <row r="36" spans="1:43" ht="13.5" customHeight="1" x14ac:dyDescent="0.2">
      <c r="A36" s="95" t="s">
        <v>44</v>
      </c>
      <c r="B36" s="96" t="s">
        <v>103</v>
      </c>
      <c r="C36" s="95" t="s">
        <v>104</v>
      </c>
      <c r="D36" s="97">
        <f t="shared" si="0"/>
        <v>14224</v>
      </c>
      <c r="E36" s="97">
        <v>14224</v>
      </c>
      <c r="F36" s="97">
        <v>0</v>
      </c>
      <c r="G36" s="97">
        <v>364</v>
      </c>
      <c r="H36" s="97">
        <f>SUM([8]ごみ搬入量内訳!E36,+[8]ごみ搬入量内訳!AD36)</f>
        <v>4638</v>
      </c>
      <c r="I36" s="97">
        <f>[8]ごみ搬入量内訳!BC36</f>
        <v>249</v>
      </c>
      <c r="J36" s="97">
        <f>[8]資源化量内訳!BO36</f>
        <v>208</v>
      </c>
      <c r="K36" s="97">
        <f t="shared" si="1"/>
        <v>5095</v>
      </c>
      <c r="L36" s="39">
        <f t="shared" si="2"/>
        <v>981.36277485862206</v>
      </c>
      <c r="M36" s="97">
        <f>IF(D36&lt;&gt;0,([8]ごみ搬入量内訳!BR36+'R3実績'!J36)/'R3実績'!D36/365*1000000,"-")</f>
        <v>533.7303727445028</v>
      </c>
      <c r="N36" s="97">
        <f>IF(D36&lt;&gt;0,[8]ごみ搬入量内訳!CM36/'R3実績'!D36/365*1000000,"-")</f>
        <v>447.63240211411926</v>
      </c>
      <c r="O36" s="97">
        <f>[8]ごみ搬入量内訳!DH36</f>
        <v>0</v>
      </c>
      <c r="P36" s="97">
        <f>[8]ごみ処理量内訳!E36</f>
        <v>4177</v>
      </c>
      <c r="Q36" s="97">
        <f>[8]ごみ処理量内訳!N36</f>
        <v>97</v>
      </c>
      <c r="R36" s="97">
        <f t="shared" si="3"/>
        <v>514</v>
      </c>
      <c r="S36" s="97">
        <f>[8]ごみ処理量内訳!G36</f>
        <v>514</v>
      </c>
      <c r="T36" s="97">
        <f>[8]ごみ処理量内訳!L36</f>
        <v>0</v>
      </c>
      <c r="U36" s="97">
        <f>[8]ごみ処理量内訳!H36</f>
        <v>0</v>
      </c>
      <c r="V36" s="97">
        <f>[8]ごみ処理量内訳!I36</f>
        <v>0</v>
      </c>
      <c r="W36" s="97">
        <f>[8]ごみ処理量内訳!J36</f>
        <v>0</v>
      </c>
      <c r="X36" s="97">
        <f>[8]ごみ処理量内訳!K36</f>
        <v>0</v>
      </c>
      <c r="Y36" s="97">
        <f>[8]ごみ処理量内訳!M36</f>
        <v>0</v>
      </c>
      <c r="Z36" s="97">
        <f>[8]資源化量内訳!Y36</f>
        <v>99</v>
      </c>
      <c r="AA36" s="97">
        <f t="shared" si="4"/>
        <v>4887</v>
      </c>
      <c r="AB36" s="40">
        <f t="shared" si="5"/>
        <v>98.01514221403724</v>
      </c>
      <c r="AC36" s="97">
        <f>[8]施設資源化量内訳!Y36</f>
        <v>237</v>
      </c>
      <c r="AD36" s="97">
        <f>[8]施設資源化量内訳!AT36</f>
        <v>0</v>
      </c>
      <c r="AE36" s="97">
        <f>[8]施設資源化量内訳!BO36</f>
        <v>0</v>
      </c>
      <c r="AF36" s="97">
        <f>[8]施設資源化量内訳!CJ36</f>
        <v>0</v>
      </c>
      <c r="AG36" s="97">
        <f>[8]施設資源化量内訳!DE36</f>
        <v>0</v>
      </c>
      <c r="AH36" s="97">
        <f>[8]施設資源化量内訳!DZ36</f>
        <v>0</v>
      </c>
      <c r="AI36" s="97">
        <f>[8]施設資源化量内訳!EU36</f>
        <v>0</v>
      </c>
      <c r="AJ36" s="97">
        <f t="shared" si="6"/>
        <v>237</v>
      </c>
      <c r="AK36" s="40">
        <f t="shared" si="7"/>
        <v>10.677134445534838</v>
      </c>
      <c r="AL36" s="40">
        <f>IF((AA36+J36)&lt;&gt;0,([8]資源化量内訳!D36-[8]資源化量内訳!R36-[8]資源化量内訳!T36-[8]資源化量内訳!V36-[8]資源化量内訳!U36)/(AA36+J36)*100,"-")</f>
        <v>10.677134445534838</v>
      </c>
      <c r="AM36" s="97">
        <f>[8]ごみ処理量内訳!AA36</f>
        <v>97</v>
      </c>
      <c r="AN36" s="97">
        <f>[8]ごみ処理量内訳!AB36</f>
        <v>166</v>
      </c>
      <c r="AO36" s="97">
        <f>[8]ごみ処理量内訳!AC36</f>
        <v>36</v>
      </c>
      <c r="AP36" s="97">
        <f t="shared" si="8"/>
        <v>299</v>
      </c>
      <c r="AQ36" s="98" t="s">
        <v>48</v>
      </c>
    </row>
    <row r="37" spans="1:43" ht="13.5" customHeight="1" x14ac:dyDescent="0.2">
      <c r="A37" s="95" t="s">
        <v>44</v>
      </c>
      <c r="B37" s="96" t="s">
        <v>105</v>
      </c>
      <c r="C37" s="95" t="s">
        <v>106</v>
      </c>
      <c r="D37" s="97">
        <f t="shared" si="0"/>
        <v>19029</v>
      </c>
      <c r="E37" s="97">
        <v>19029</v>
      </c>
      <c r="F37" s="97">
        <v>0</v>
      </c>
      <c r="G37" s="97">
        <v>254</v>
      </c>
      <c r="H37" s="97">
        <f>SUM([8]ごみ搬入量内訳!E37,+[8]ごみ搬入量内訳!AD37)</f>
        <v>5610</v>
      </c>
      <c r="I37" s="97">
        <f>[8]ごみ搬入量内訳!BC37</f>
        <v>33</v>
      </c>
      <c r="J37" s="97">
        <f>[8]資源化量内訳!BO37</f>
        <v>238</v>
      </c>
      <c r="K37" s="97">
        <f t="shared" si="1"/>
        <v>5881</v>
      </c>
      <c r="L37" s="39">
        <f t="shared" si="2"/>
        <v>846.72493389685678</v>
      </c>
      <c r="M37" s="97">
        <f>IF(D37&lt;&gt;0,([8]ごみ搬入量内訳!BR37+'R3実績'!J37)/'R3実績'!D37/365*1000000,"-")</f>
        <v>717.72212131879473</v>
      </c>
      <c r="N37" s="97">
        <f>IF(D37&lt;&gt;0,[8]ごみ搬入量内訳!CM37/'R3実績'!D37/365*1000000,"-")</f>
        <v>129.00281257806219</v>
      </c>
      <c r="O37" s="97">
        <f>[8]ごみ搬入量内訳!DH37</f>
        <v>0</v>
      </c>
      <c r="P37" s="97">
        <f>[8]ごみ処理量内訳!E37</f>
        <v>4135</v>
      </c>
      <c r="Q37" s="97">
        <f>[8]ごみ処理量内訳!N37</f>
        <v>7</v>
      </c>
      <c r="R37" s="97">
        <f t="shared" si="3"/>
        <v>1501</v>
      </c>
      <c r="S37" s="97">
        <f>[8]ごみ処理量内訳!G37</f>
        <v>82</v>
      </c>
      <c r="T37" s="97">
        <f>[8]ごみ処理量内訳!L37</f>
        <v>737</v>
      </c>
      <c r="U37" s="97">
        <f>[8]ごみ処理量内訳!H37</f>
        <v>0</v>
      </c>
      <c r="V37" s="97">
        <f>[8]ごみ処理量内訳!I37</f>
        <v>0</v>
      </c>
      <c r="W37" s="97">
        <f>[8]ごみ処理量内訳!J37</f>
        <v>0</v>
      </c>
      <c r="X37" s="97">
        <f>[8]ごみ処理量内訳!K37</f>
        <v>312</v>
      </c>
      <c r="Y37" s="97">
        <f>[8]ごみ処理量内訳!M37</f>
        <v>370</v>
      </c>
      <c r="Z37" s="97">
        <f>[8]資源化量内訳!Y37</f>
        <v>0</v>
      </c>
      <c r="AA37" s="97">
        <f t="shared" si="4"/>
        <v>5643</v>
      </c>
      <c r="AB37" s="40">
        <f t="shared" si="5"/>
        <v>99.875952507531451</v>
      </c>
      <c r="AC37" s="97">
        <f>[8]施設資源化量内訳!Y37</f>
        <v>221</v>
      </c>
      <c r="AD37" s="97">
        <f>[8]施設資源化量内訳!AT37</f>
        <v>0</v>
      </c>
      <c r="AE37" s="97">
        <f>[8]施設資源化量内訳!BO37</f>
        <v>0</v>
      </c>
      <c r="AF37" s="97">
        <f>[8]施設資源化量内訳!CJ37</f>
        <v>0</v>
      </c>
      <c r="AG37" s="97">
        <f>[8]施設資源化量内訳!DE37</f>
        <v>0</v>
      </c>
      <c r="AH37" s="97">
        <f>[8]施設資源化量内訳!DZ37</f>
        <v>0</v>
      </c>
      <c r="AI37" s="97">
        <f>[8]施設資源化量内訳!EU37</f>
        <v>546</v>
      </c>
      <c r="AJ37" s="97">
        <f t="shared" si="6"/>
        <v>767</v>
      </c>
      <c r="AK37" s="40">
        <f t="shared" si="7"/>
        <v>17.088930454004423</v>
      </c>
      <c r="AL37" s="40">
        <f>IF((AA37+J37)&lt;&gt;0,([8]資源化量内訳!D37-[8]資源化量内訳!R37-[8]資源化量内訳!T37-[8]資源化量内訳!V37-[8]資源化量内訳!U37)/(AA37+J37)*100,"-")</f>
        <v>17.088930454004423</v>
      </c>
      <c r="AM37" s="97">
        <f>[8]ごみ処理量内訳!AA37</f>
        <v>7</v>
      </c>
      <c r="AN37" s="97">
        <f>[8]ごみ処理量内訳!AB37</f>
        <v>0</v>
      </c>
      <c r="AO37" s="97">
        <f>[8]ごみ処理量内訳!AC37</f>
        <v>195</v>
      </c>
      <c r="AP37" s="97">
        <f t="shared" si="8"/>
        <v>202</v>
      </c>
      <c r="AQ37" s="98" t="s">
        <v>48</v>
      </c>
    </row>
    <row r="38" spans="1:43" ht="13.5" customHeight="1" x14ac:dyDescent="0.2">
      <c r="A38" s="95" t="s">
        <v>44</v>
      </c>
      <c r="B38" s="96" t="s">
        <v>107</v>
      </c>
      <c r="C38" s="95" t="s">
        <v>108</v>
      </c>
      <c r="D38" s="97">
        <f t="shared" si="0"/>
        <v>21758</v>
      </c>
      <c r="E38" s="97">
        <v>21758</v>
      </c>
      <c r="F38" s="97">
        <v>0</v>
      </c>
      <c r="G38" s="97">
        <v>372</v>
      </c>
      <c r="H38" s="97">
        <f>SUM([8]ごみ搬入量内訳!E38,+[8]ごみ搬入量内訳!AD38)</f>
        <v>4853</v>
      </c>
      <c r="I38" s="97">
        <f>[8]ごみ搬入量内訳!BC38</f>
        <v>712</v>
      </c>
      <c r="J38" s="97">
        <f>[8]資源化量内訳!BO38</f>
        <v>0</v>
      </c>
      <c r="K38" s="97">
        <f t="shared" si="1"/>
        <v>5565</v>
      </c>
      <c r="L38" s="39">
        <f t="shared" si="2"/>
        <v>700.73422844313609</v>
      </c>
      <c r="M38" s="97">
        <f>IF(D38&lt;&gt;0,([8]ごみ搬入量内訳!BR38+'R3実績'!J38)/'R3実績'!D38/365*1000000,"-")</f>
        <v>549.38067182343252</v>
      </c>
      <c r="N38" s="97">
        <f>IF(D38&lt;&gt;0,[8]ごみ搬入量内訳!CM38/'R3実績'!D38/365*1000000,"-")</f>
        <v>151.35355661970343</v>
      </c>
      <c r="O38" s="97">
        <f>[8]ごみ搬入量内訳!DH38</f>
        <v>0</v>
      </c>
      <c r="P38" s="97">
        <f>[8]ごみ処理量内訳!E38</f>
        <v>4450</v>
      </c>
      <c r="Q38" s="97">
        <f>[8]ごみ処理量内訳!N38</f>
        <v>0</v>
      </c>
      <c r="R38" s="97">
        <f t="shared" si="3"/>
        <v>760</v>
      </c>
      <c r="S38" s="97">
        <f>[8]ごみ処理量内訳!G38</f>
        <v>760</v>
      </c>
      <c r="T38" s="97">
        <f>[8]ごみ処理量内訳!L38</f>
        <v>0</v>
      </c>
      <c r="U38" s="97">
        <f>[8]ごみ処理量内訳!H38</f>
        <v>0</v>
      </c>
      <c r="V38" s="97">
        <f>[8]ごみ処理量内訳!I38</f>
        <v>0</v>
      </c>
      <c r="W38" s="97">
        <f>[8]ごみ処理量内訳!J38</f>
        <v>0</v>
      </c>
      <c r="X38" s="97">
        <f>[8]ごみ処理量内訳!K38</f>
        <v>0</v>
      </c>
      <c r="Y38" s="97">
        <f>[8]ごみ処理量内訳!M38</f>
        <v>0</v>
      </c>
      <c r="Z38" s="97">
        <f>[8]資源化量内訳!Y38</f>
        <v>355</v>
      </c>
      <c r="AA38" s="97">
        <f t="shared" si="4"/>
        <v>5565</v>
      </c>
      <c r="AB38" s="40">
        <f t="shared" si="5"/>
        <v>100</v>
      </c>
      <c r="AC38" s="97">
        <f>[8]施設資源化量内訳!Y38</f>
        <v>0</v>
      </c>
      <c r="AD38" s="97">
        <f>[8]施設資源化量内訳!AT38</f>
        <v>0</v>
      </c>
      <c r="AE38" s="97">
        <f>[8]施設資源化量内訳!BO38</f>
        <v>0</v>
      </c>
      <c r="AF38" s="97">
        <f>[8]施設資源化量内訳!CJ38</f>
        <v>0</v>
      </c>
      <c r="AG38" s="97">
        <f>[8]施設資源化量内訳!DE38</f>
        <v>0</v>
      </c>
      <c r="AH38" s="97">
        <f>[8]施設資源化量内訳!DZ38</f>
        <v>0</v>
      </c>
      <c r="AI38" s="97">
        <f>[8]施設資源化量内訳!EU38</f>
        <v>0</v>
      </c>
      <c r="AJ38" s="97">
        <f t="shared" si="6"/>
        <v>0</v>
      </c>
      <c r="AK38" s="40">
        <f t="shared" si="7"/>
        <v>6.3791554357592091</v>
      </c>
      <c r="AL38" s="40">
        <f>IF((AA38+J38)&lt;&gt;0,([8]資源化量内訳!D38-[8]資源化量内訳!R38-[8]資源化量内訳!T38-[8]資源化量内訳!V38-[8]資源化量内訳!U38)/(AA38+J38)*100,"-")</f>
        <v>6.3791554357592091</v>
      </c>
      <c r="AM38" s="97">
        <f>[8]ごみ処理量内訳!AA38</f>
        <v>0</v>
      </c>
      <c r="AN38" s="97">
        <f>[8]ごみ処理量内訳!AB38</f>
        <v>177</v>
      </c>
      <c r="AO38" s="97">
        <f>[8]ごみ処理量内訳!AC38</f>
        <v>76</v>
      </c>
      <c r="AP38" s="97">
        <f t="shared" si="8"/>
        <v>253</v>
      </c>
      <c r="AQ38" s="98" t="s">
        <v>48</v>
      </c>
    </row>
    <row r="39" spans="1:43" ht="13.5" customHeight="1" x14ac:dyDescent="0.2">
      <c r="A39" s="95" t="s">
        <v>44</v>
      </c>
      <c r="B39" s="96" t="s">
        <v>109</v>
      </c>
      <c r="C39" s="95" t="s">
        <v>110</v>
      </c>
      <c r="D39" s="97">
        <f t="shared" si="0"/>
        <v>23118</v>
      </c>
      <c r="E39" s="97">
        <v>23118</v>
      </c>
      <c r="F39" s="97">
        <v>0</v>
      </c>
      <c r="G39" s="97">
        <v>500</v>
      </c>
      <c r="H39" s="97">
        <f>SUM([8]ごみ搬入量内訳!E39,+[8]ごみ搬入量内訳!AD39)</f>
        <v>4585</v>
      </c>
      <c r="I39" s="97">
        <f>[8]ごみ搬入量内訳!BC39</f>
        <v>1116</v>
      </c>
      <c r="J39" s="97">
        <f>[8]資源化量内訳!BO39</f>
        <v>14</v>
      </c>
      <c r="K39" s="97">
        <f t="shared" si="1"/>
        <v>5715</v>
      </c>
      <c r="L39" s="39">
        <f t="shared" si="2"/>
        <v>677.28757879467696</v>
      </c>
      <c r="M39" s="97">
        <f>IF(D39&lt;&gt;0,([8]ごみ搬入量内訳!BR39+'R3実績'!J39)/'R3実績'!D39/365*1000000,"-")</f>
        <v>534.71943228724103</v>
      </c>
      <c r="N39" s="97">
        <f>IF(D39&lt;&gt;0,[8]ごみ搬入量内訳!CM39/'R3実績'!D39/365*1000000,"-")</f>
        <v>142.56814650743593</v>
      </c>
      <c r="O39" s="97">
        <f>[8]ごみ搬入量内訳!DH39</f>
        <v>0</v>
      </c>
      <c r="P39" s="97">
        <f>[8]ごみ処理量内訳!E39</f>
        <v>4607</v>
      </c>
      <c r="Q39" s="97">
        <f>[8]ごみ処理量内訳!N39</f>
        <v>0</v>
      </c>
      <c r="R39" s="97">
        <f t="shared" si="3"/>
        <v>0</v>
      </c>
      <c r="S39" s="97">
        <f>[8]ごみ処理量内訳!G39</f>
        <v>0</v>
      </c>
      <c r="T39" s="97">
        <f>[8]ごみ処理量内訳!L39</f>
        <v>0</v>
      </c>
      <c r="U39" s="97">
        <f>[8]ごみ処理量内訳!H39</f>
        <v>0</v>
      </c>
      <c r="V39" s="97">
        <f>[8]ごみ処理量内訳!I39</f>
        <v>0</v>
      </c>
      <c r="W39" s="97">
        <f>[8]ごみ処理量内訳!J39</f>
        <v>0</v>
      </c>
      <c r="X39" s="97">
        <f>[8]ごみ処理量内訳!K39</f>
        <v>0</v>
      </c>
      <c r="Y39" s="97">
        <f>[8]ごみ処理量内訳!M39</f>
        <v>0</v>
      </c>
      <c r="Z39" s="97">
        <f>[8]資源化量内訳!Y39</f>
        <v>1001</v>
      </c>
      <c r="AA39" s="97">
        <f t="shared" si="4"/>
        <v>5608</v>
      </c>
      <c r="AB39" s="40">
        <f t="shared" si="5"/>
        <v>100</v>
      </c>
      <c r="AC39" s="97">
        <f>[8]施設資源化量内訳!Y39</f>
        <v>0</v>
      </c>
      <c r="AD39" s="97">
        <f>[8]施設資源化量内訳!AT39</f>
        <v>0</v>
      </c>
      <c r="AE39" s="97">
        <f>[8]施設資源化量内訳!BO39</f>
        <v>0</v>
      </c>
      <c r="AF39" s="97">
        <f>[8]施設資源化量内訳!CJ39</f>
        <v>0</v>
      </c>
      <c r="AG39" s="97">
        <f>[8]施設資源化量内訳!DE39</f>
        <v>0</v>
      </c>
      <c r="AH39" s="97">
        <f>[8]施設資源化量内訳!DZ39</f>
        <v>0</v>
      </c>
      <c r="AI39" s="97">
        <f>[8]施設資源化量内訳!EU39</f>
        <v>0</v>
      </c>
      <c r="AJ39" s="97">
        <f t="shared" si="6"/>
        <v>0</v>
      </c>
      <c r="AK39" s="40">
        <f t="shared" si="7"/>
        <v>18.054073283528993</v>
      </c>
      <c r="AL39" s="40">
        <f>IF((AA39+J39)&lt;&gt;0,([8]資源化量内訳!D39-[8]資源化量内訳!R39-[8]資源化量内訳!T39-[8]資源化量内訳!V39-[8]資源化量内訳!U39)/(AA39+J39)*100,"-")</f>
        <v>18.054073283528993</v>
      </c>
      <c r="AM39" s="97">
        <f>[8]ごみ処理量内訳!AA39</f>
        <v>0</v>
      </c>
      <c r="AN39" s="97">
        <f>[8]ごみ処理量内訳!AB39</f>
        <v>184</v>
      </c>
      <c r="AO39" s="97">
        <f>[8]ごみ処理量内訳!AC39</f>
        <v>0</v>
      </c>
      <c r="AP39" s="97">
        <f t="shared" si="8"/>
        <v>184</v>
      </c>
      <c r="AQ39" s="98" t="s">
        <v>48</v>
      </c>
    </row>
    <row r="40" spans="1:43" ht="13.5" customHeight="1" x14ac:dyDescent="0.2">
      <c r="A40" s="95" t="s">
        <v>44</v>
      </c>
      <c r="B40" s="96" t="s">
        <v>111</v>
      </c>
      <c r="C40" s="95" t="s">
        <v>112</v>
      </c>
      <c r="D40" s="97">
        <f t="shared" si="0"/>
        <v>18245</v>
      </c>
      <c r="E40" s="97">
        <v>18245</v>
      </c>
      <c r="F40" s="97">
        <v>0</v>
      </c>
      <c r="G40" s="97">
        <v>531</v>
      </c>
      <c r="H40" s="97">
        <f>SUM([8]ごみ搬入量内訳!E40,+[8]ごみ搬入量内訳!AD40)</f>
        <v>4908</v>
      </c>
      <c r="I40" s="97">
        <f>[8]ごみ搬入量内訳!BC40</f>
        <v>592</v>
      </c>
      <c r="J40" s="97">
        <f>[8]資源化量内訳!BO40</f>
        <v>44</v>
      </c>
      <c r="K40" s="97">
        <f t="shared" si="1"/>
        <v>5544</v>
      </c>
      <c r="L40" s="39">
        <f t="shared" si="2"/>
        <v>832.50430780435238</v>
      </c>
      <c r="M40" s="97">
        <f>IF(D40&lt;&gt;0,([8]ごみ搬入量内訳!BR40+'R3実績'!J40)/'R3実績'!D40/365*1000000,"-")</f>
        <v>582.18239562725012</v>
      </c>
      <c r="N40" s="97">
        <f>IF(D40&lt;&gt;0,[8]ごみ搬入量内訳!CM40/'R3実績'!D40/365*1000000,"-")</f>
        <v>250.32191217710238</v>
      </c>
      <c r="O40" s="97">
        <f>[8]ごみ搬入量内訳!DH40</f>
        <v>0</v>
      </c>
      <c r="P40" s="97">
        <f>[8]ごみ処理量内訳!E40</f>
        <v>4706</v>
      </c>
      <c r="Q40" s="97">
        <f>[8]ごみ処理量内訳!N40</f>
        <v>14</v>
      </c>
      <c r="R40" s="97">
        <f t="shared" si="3"/>
        <v>780</v>
      </c>
      <c r="S40" s="97">
        <f>[8]ごみ処理量内訳!G40</f>
        <v>165</v>
      </c>
      <c r="T40" s="97">
        <f>[8]ごみ処理量内訳!L40</f>
        <v>575</v>
      </c>
      <c r="U40" s="97">
        <f>[8]ごみ処理量内訳!H40</f>
        <v>0</v>
      </c>
      <c r="V40" s="97">
        <f>[8]ごみ処理量内訳!I40</f>
        <v>0</v>
      </c>
      <c r="W40" s="97">
        <f>[8]ごみ処理量内訳!J40</f>
        <v>0</v>
      </c>
      <c r="X40" s="97">
        <f>[8]ごみ処理量内訳!K40</f>
        <v>40</v>
      </c>
      <c r="Y40" s="97">
        <f>[8]ごみ処理量内訳!M40</f>
        <v>0</v>
      </c>
      <c r="Z40" s="97">
        <f>[8]資源化量内訳!Y40</f>
        <v>0</v>
      </c>
      <c r="AA40" s="97">
        <f t="shared" si="4"/>
        <v>5500</v>
      </c>
      <c r="AB40" s="40">
        <f t="shared" si="5"/>
        <v>99.74545454545455</v>
      </c>
      <c r="AC40" s="97">
        <f>[8]施設資源化量内訳!Y40</f>
        <v>267</v>
      </c>
      <c r="AD40" s="97">
        <f>[8]施設資源化量内訳!AT40</f>
        <v>0</v>
      </c>
      <c r="AE40" s="97">
        <f>[8]施設資源化量内訳!BO40</f>
        <v>0</v>
      </c>
      <c r="AF40" s="97">
        <f>[8]施設資源化量内訳!CJ40</f>
        <v>0</v>
      </c>
      <c r="AG40" s="97">
        <f>[8]施設資源化量内訳!DE40</f>
        <v>0</v>
      </c>
      <c r="AH40" s="97">
        <f>[8]施設資源化量内訳!DZ40</f>
        <v>40</v>
      </c>
      <c r="AI40" s="97">
        <f>[8]施設資源化量内訳!EU40</f>
        <v>533</v>
      </c>
      <c r="AJ40" s="97">
        <f t="shared" si="6"/>
        <v>840</v>
      </c>
      <c r="AK40" s="40">
        <f t="shared" si="7"/>
        <v>15.945165945165945</v>
      </c>
      <c r="AL40" s="40">
        <f>IF((AA40+J40)&lt;&gt;0,([8]資源化量内訳!D40-[8]資源化量内訳!R40-[8]資源化量内訳!T40-[8]資源化量内訳!V40-[8]資源化量内訳!U40)/(AA40+J40)*100,"-")</f>
        <v>15.945165945165945</v>
      </c>
      <c r="AM40" s="97">
        <f>[8]ごみ処理量内訳!AA40</f>
        <v>14</v>
      </c>
      <c r="AN40" s="97">
        <f>[8]ごみ処理量内訳!AB40</f>
        <v>188</v>
      </c>
      <c r="AO40" s="97">
        <f>[8]ごみ処理量内訳!AC40</f>
        <v>0</v>
      </c>
      <c r="AP40" s="97">
        <f t="shared" si="8"/>
        <v>202</v>
      </c>
      <c r="AQ40" s="98" t="s">
        <v>48</v>
      </c>
    </row>
    <row r="41" spans="1:43" ht="13.5" customHeight="1" x14ac:dyDescent="0.2">
      <c r="A41" s="95" t="s">
        <v>44</v>
      </c>
      <c r="B41" s="96" t="s">
        <v>113</v>
      </c>
      <c r="C41" s="95" t="s">
        <v>114</v>
      </c>
      <c r="D41" s="97">
        <f t="shared" si="0"/>
        <v>7911</v>
      </c>
      <c r="E41" s="97">
        <v>7911</v>
      </c>
      <c r="F41" s="97">
        <v>0</v>
      </c>
      <c r="G41" s="97">
        <v>495</v>
      </c>
      <c r="H41" s="97">
        <f>SUM([8]ごみ搬入量内訳!E41,+[8]ごみ搬入量内訳!AD41)</f>
        <v>1936</v>
      </c>
      <c r="I41" s="97">
        <f>[8]ごみ搬入量内訳!BC41</f>
        <v>24</v>
      </c>
      <c r="J41" s="97">
        <f>[8]資源化量内訳!BO41</f>
        <v>21</v>
      </c>
      <c r="K41" s="97">
        <f t="shared" si="1"/>
        <v>1981</v>
      </c>
      <c r="L41" s="39">
        <f t="shared" si="2"/>
        <v>686.05704212791966</v>
      </c>
      <c r="M41" s="97">
        <f>IF(D41&lt;&gt;0,([8]ごみ搬入量内訳!BR41+'R3実績'!J41)/'R3実績'!D41/365*1000000,"-")</f>
        <v>529.52105876506278</v>
      </c>
      <c r="N41" s="97">
        <f>IF(D41&lt;&gt;0,[8]ごみ搬入量内訳!CM41/'R3実績'!D41/365*1000000,"-")</f>
        <v>156.535983362857</v>
      </c>
      <c r="O41" s="97">
        <f>[8]ごみ搬入量内訳!DH41</f>
        <v>0</v>
      </c>
      <c r="P41" s="97">
        <f>[8]ごみ処理量内訳!E41</f>
        <v>1802</v>
      </c>
      <c r="Q41" s="97">
        <f>[8]ごみ処理量内訳!N41</f>
        <v>15</v>
      </c>
      <c r="R41" s="97">
        <f t="shared" si="3"/>
        <v>142</v>
      </c>
      <c r="S41" s="97">
        <f>[8]ごみ処理量内訳!G41</f>
        <v>0</v>
      </c>
      <c r="T41" s="97">
        <f>[8]ごみ処理量内訳!L41</f>
        <v>142</v>
      </c>
      <c r="U41" s="97">
        <f>[8]ごみ処理量内訳!H41</f>
        <v>0</v>
      </c>
      <c r="V41" s="97">
        <f>[8]ごみ処理量内訳!I41</f>
        <v>0</v>
      </c>
      <c r="W41" s="97">
        <f>[8]ごみ処理量内訳!J41</f>
        <v>0</v>
      </c>
      <c r="X41" s="97">
        <f>[8]ごみ処理量内訳!K41</f>
        <v>0</v>
      </c>
      <c r="Y41" s="97">
        <f>[8]ごみ処理量内訳!M41</f>
        <v>0</v>
      </c>
      <c r="Z41" s="97">
        <f>[8]資源化量内訳!Y41</f>
        <v>1</v>
      </c>
      <c r="AA41" s="97">
        <f t="shared" si="4"/>
        <v>1960</v>
      </c>
      <c r="AB41" s="40">
        <f t="shared" si="5"/>
        <v>99.234693877551024</v>
      </c>
      <c r="AC41" s="97">
        <f>[8]施設資源化量内訳!Y41</f>
        <v>232</v>
      </c>
      <c r="AD41" s="97">
        <f>[8]施設資源化量内訳!AT41</f>
        <v>0</v>
      </c>
      <c r="AE41" s="97">
        <f>[8]施設資源化量内訳!BO41</f>
        <v>0</v>
      </c>
      <c r="AF41" s="97">
        <f>[8]施設資源化量内訳!CJ41</f>
        <v>0</v>
      </c>
      <c r="AG41" s="97">
        <f>[8]施設資源化量内訳!DE41</f>
        <v>0</v>
      </c>
      <c r="AH41" s="97">
        <f>[8]施設資源化量内訳!DZ41</f>
        <v>0</v>
      </c>
      <c r="AI41" s="97">
        <f>[8]施設資源化量内訳!EU41</f>
        <v>70</v>
      </c>
      <c r="AJ41" s="97">
        <f t="shared" si="6"/>
        <v>302</v>
      </c>
      <c r="AK41" s="40">
        <f t="shared" si="7"/>
        <v>16.355376072690561</v>
      </c>
      <c r="AL41" s="40">
        <f>IF((AA41+J41)&lt;&gt;0,([8]資源化量内訳!D41-[8]資源化量内訳!R41-[8]資源化量内訳!T41-[8]資源化量内訳!V41-[8]資源化量内訳!U41)/(AA41+J41)*100,"-")</f>
        <v>4.6441191317516406</v>
      </c>
      <c r="AM41" s="97">
        <f>[8]ごみ処理量内訳!AA41</f>
        <v>15</v>
      </c>
      <c r="AN41" s="97">
        <f>[8]ごみ処理量内訳!AB41</f>
        <v>0</v>
      </c>
      <c r="AO41" s="97">
        <f>[8]ごみ処理量内訳!AC41</f>
        <v>8</v>
      </c>
      <c r="AP41" s="97">
        <f t="shared" si="8"/>
        <v>23</v>
      </c>
      <c r="AQ41" s="98" t="s">
        <v>48</v>
      </c>
    </row>
    <row r="42" spans="1:43" ht="13.5" customHeight="1" x14ac:dyDescent="0.2">
      <c r="A42" s="95" t="s">
        <v>44</v>
      </c>
      <c r="B42" s="96" t="s">
        <v>115</v>
      </c>
      <c r="C42" s="95" t="s">
        <v>116</v>
      </c>
      <c r="D42" s="97">
        <f t="shared" si="0"/>
        <v>5720</v>
      </c>
      <c r="E42" s="97">
        <v>5720</v>
      </c>
      <c r="F42" s="97">
        <v>0</v>
      </c>
      <c r="G42" s="97">
        <v>159</v>
      </c>
      <c r="H42" s="97">
        <f>SUM([8]ごみ搬入量内訳!E42,+[8]ごみ搬入量内訳!AD42)</f>
        <v>1571</v>
      </c>
      <c r="I42" s="97">
        <f>[8]ごみ搬入量内訳!BC42</f>
        <v>5</v>
      </c>
      <c r="J42" s="97">
        <f>[8]資源化量内訳!BO42</f>
        <v>53</v>
      </c>
      <c r="K42" s="97">
        <f t="shared" si="1"/>
        <v>1629</v>
      </c>
      <c r="L42" s="39">
        <f t="shared" si="2"/>
        <v>780.24715011016383</v>
      </c>
      <c r="M42" s="97">
        <f>IF(D42&lt;&gt;0,([8]ごみ搬入量内訳!BR42+'R3実績'!J42)/'R3実績'!D42/365*1000000,"-")</f>
        <v>522.55963214867324</v>
      </c>
      <c r="N42" s="97">
        <f>IF(D42&lt;&gt;0,[8]ごみ搬入量内訳!CM42/'R3実績'!D42/365*1000000,"-")</f>
        <v>257.68751796149058</v>
      </c>
      <c r="O42" s="97">
        <f>[8]ごみ搬入量内訳!DH42</f>
        <v>0</v>
      </c>
      <c r="P42" s="97">
        <f>[8]ごみ処理量内訳!E42</f>
        <v>1441</v>
      </c>
      <c r="Q42" s="97">
        <f>[8]ごみ処理量内訳!N42</f>
        <v>14</v>
      </c>
      <c r="R42" s="97">
        <f t="shared" si="3"/>
        <v>121</v>
      </c>
      <c r="S42" s="97">
        <f>[8]ごみ処理量内訳!G42</f>
        <v>0</v>
      </c>
      <c r="T42" s="97">
        <f>[8]ごみ処理量内訳!L42</f>
        <v>121</v>
      </c>
      <c r="U42" s="97">
        <f>[8]ごみ処理量内訳!H42</f>
        <v>0</v>
      </c>
      <c r="V42" s="97">
        <f>[8]ごみ処理量内訳!I42</f>
        <v>0</v>
      </c>
      <c r="W42" s="97">
        <f>[8]ごみ処理量内訳!J42</f>
        <v>0</v>
      </c>
      <c r="X42" s="97">
        <f>[8]ごみ処理量内訳!K42</f>
        <v>0</v>
      </c>
      <c r="Y42" s="97">
        <f>[8]ごみ処理量内訳!M42</f>
        <v>0</v>
      </c>
      <c r="Z42" s="97">
        <f>[8]資源化量内訳!Y42</f>
        <v>0</v>
      </c>
      <c r="AA42" s="97">
        <f t="shared" si="4"/>
        <v>1576</v>
      </c>
      <c r="AB42" s="40">
        <f t="shared" si="5"/>
        <v>99.111675126903549</v>
      </c>
      <c r="AC42" s="97">
        <f>[8]施設資源化量内訳!Y42</f>
        <v>12</v>
      </c>
      <c r="AD42" s="97">
        <f>[8]施設資源化量内訳!AT42</f>
        <v>0</v>
      </c>
      <c r="AE42" s="97">
        <f>[8]施設資源化量内訳!BO42</f>
        <v>0</v>
      </c>
      <c r="AF42" s="97">
        <f>[8]施設資源化量内訳!CJ42</f>
        <v>0</v>
      </c>
      <c r="AG42" s="97">
        <f>[8]施設資源化量内訳!DE42</f>
        <v>0</v>
      </c>
      <c r="AH42" s="97">
        <f>[8]施設資源化量内訳!DZ42</f>
        <v>0</v>
      </c>
      <c r="AI42" s="97">
        <f>[8]施設資源化量内訳!EU42</f>
        <v>46</v>
      </c>
      <c r="AJ42" s="97">
        <f t="shared" si="6"/>
        <v>58</v>
      </c>
      <c r="AK42" s="40">
        <f t="shared" si="7"/>
        <v>6.8139963167587485</v>
      </c>
      <c r="AL42" s="40">
        <f>IF((AA42+J42)&lt;&gt;0,([8]資源化量内訳!D42-[8]資源化量内訳!R42-[8]資源化量内訳!T42-[8]資源化量内訳!V42-[8]資源化量内訳!U42)/(AA42+J42)*100,"-")</f>
        <v>6.0773480662983426</v>
      </c>
      <c r="AM42" s="97">
        <f>[8]ごみ処理量内訳!AA42</f>
        <v>14</v>
      </c>
      <c r="AN42" s="97">
        <f>[8]ごみ処理量内訳!AB42</f>
        <v>0</v>
      </c>
      <c r="AO42" s="97">
        <f>[8]ごみ処理量内訳!AC42</f>
        <v>0</v>
      </c>
      <c r="AP42" s="97">
        <f t="shared" si="8"/>
        <v>14</v>
      </c>
      <c r="AQ42" s="98" t="s">
        <v>48</v>
      </c>
    </row>
    <row r="43" spans="1:43" ht="13.5" customHeight="1" x14ac:dyDescent="0.2">
      <c r="A43" s="95" t="s">
        <v>44</v>
      </c>
      <c r="B43" s="96" t="s">
        <v>117</v>
      </c>
      <c r="C43" s="95" t="s">
        <v>118</v>
      </c>
      <c r="D43" s="97">
        <f t="shared" si="0"/>
        <v>9751</v>
      </c>
      <c r="E43" s="97">
        <v>9751</v>
      </c>
      <c r="F43" s="97">
        <v>0</v>
      </c>
      <c r="G43" s="97">
        <v>213</v>
      </c>
      <c r="H43" s="97">
        <f>SUM([8]ごみ搬入量内訳!E43,+[8]ごみ搬入量内訳!AD43)</f>
        <v>1987</v>
      </c>
      <c r="I43" s="97">
        <f>[8]ごみ搬入量内訳!BC43</f>
        <v>25</v>
      </c>
      <c r="J43" s="97">
        <f>[8]資源化量内訳!BO43</f>
        <v>65</v>
      </c>
      <c r="K43" s="97">
        <f t="shared" si="1"/>
        <v>2077</v>
      </c>
      <c r="L43" s="39">
        <f t="shared" si="2"/>
        <v>583.57203967840326</v>
      </c>
      <c r="M43" s="97">
        <f>IF(D43&lt;&gt;0,([8]ごみ搬入量内訳!BR43+'R3実績'!J43)/'R3実績'!D43/365*1000000,"-")</f>
        <v>491.13332949342748</v>
      </c>
      <c r="N43" s="97">
        <f>IF(D43&lt;&gt;0,[8]ごみ搬入量内訳!CM43/'R3実績'!D43/365*1000000,"-")</f>
        <v>92.438710184975747</v>
      </c>
      <c r="O43" s="97">
        <f>[8]ごみ搬入量内訳!DH43</f>
        <v>0</v>
      </c>
      <c r="P43" s="97">
        <f>[8]ごみ処理量内訳!E43</f>
        <v>1745</v>
      </c>
      <c r="Q43" s="97">
        <f>[8]ごみ処理量内訳!N43</f>
        <v>12</v>
      </c>
      <c r="R43" s="97">
        <f t="shared" si="3"/>
        <v>227</v>
      </c>
      <c r="S43" s="97">
        <f>[8]ごみ処理量内訳!G43</f>
        <v>0</v>
      </c>
      <c r="T43" s="97">
        <f>[8]ごみ処理量内訳!L43</f>
        <v>227</v>
      </c>
      <c r="U43" s="97">
        <f>[8]ごみ処理量内訳!H43</f>
        <v>0</v>
      </c>
      <c r="V43" s="97">
        <f>[8]ごみ処理量内訳!I43</f>
        <v>0</v>
      </c>
      <c r="W43" s="97">
        <f>[8]ごみ処理量内訳!J43</f>
        <v>0</v>
      </c>
      <c r="X43" s="97">
        <f>[8]ごみ処理量内訳!K43</f>
        <v>0</v>
      </c>
      <c r="Y43" s="97">
        <f>[8]ごみ処理量内訳!M43</f>
        <v>0</v>
      </c>
      <c r="Z43" s="97">
        <f>[8]資源化量内訳!Y43</f>
        <v>1</v>
      </c>
      <c r="AA43" s="97">
        <f t="shared" si="4"/>
        <v>1985</v>
      </c>
      <c r="AB43" s="40">
        <f t="shared" si="5"/>
        <v>99.395465994962223</v>
      </c>
      <c r="AC43" s="97">
        <f>[8]施設資源化量内訳!Y43</f>
        <v>228</v>
      </c>
      <c r="AD43" s="97">
        <f>[8]施設資源化量内訳!AT43</f>
        <v>0</v>
      </c>
      <c r="AE43" s="97">
        <f>[8]施設資源化量内訳!BO43</f>
        <v>0</v>
      </c>
      <c r="AF43" s="97">
        <f>[8]施設資源化量内訳!CJ43</f>
        <v>0</v>
      </c>
      <c r="AG43" s="97">
        <f>[8]施設資源化量内訳!DE43</f>
        <v>0</v>
      </c>
      <c r="AH43" s="97">
        <f>[8]施設資源化量内訳!DZ43</f>
        <v>0</v>
      </c>
      <c r="AI43" s="97">
        <f>[8]施設資源化量内訳!EU43</f>
        <v>152</v>
      </c>
      <c r="AJ43" s="97">
        <f t="shared" si="6"/>
        <v>380</v>
      </c>
      <c r="AK43" s="40">
        <f t="shared" si="7"/>
        <v>21.756097560975611</v>
      </c>
      <c r="AL43" s="40">
        <f>IF((AA43+J43)&lt;&gt;0,([8]資源化量内訳!D43-[8]資源化量内訳!R43-[8]資源化量内訳!T43-[8]資源化量内訳!V43-[8]資源化量内訳!U43)/(AA43+J43)*100,"-")</f>
        <v>10.634146341463415</v>
      </c>
      <c r="AM43" s="97">
        <f>[8]ごみ処理量内訳!AA43</f>
        <v>12</v>
      </c>
      <c r="AN43" s="97">
        <f>[8]ごみ処理量内訳!AB43</f>
        <v>0</v>
      </c>
      <c r="AO43" s="97">
        <f>[8]ごみ処理量内訳!AC43</f>
        <v>0</v>
      </c>
      <c r="AP43" s="97">
        <f t="shared" si="8"/>
        <v>12</v>
      </c>
      <c r="AQ43" s="98" t="s">
        <v>48</v>
      </c>
    </row>
    <row r="44" spans="1:43" ht="13.5" customHeight="1" x14ac:dyDescent="0.2">
      <c r="A44" s="95" t="s">
        <v>44</v>
      </c>
      <c r="B44" s="96" t="s">
        <v>119</v>
      </c>
      <c r="C44" s="95" t="s">
        <v>120</v>
      </c>
      <c r="D44" s="97">
        <f t="shared" si="0"/>
        <v>3323</v>
      </c>
      <c r="E44" s="97">
        <v>3323</v>
      </c>
      <c r="F44" s="97">
        <v>0</v>
      </c>
      <c r="G44" s="97">
        <v>36</v>
      </c>
      <c r="H44" s="97">
        <f>SUM([8]ごみ搬入量内訳!E44,+[8]ごみ搬入量内訳!AD44)</f>
        <v>621</v>
      </c>
      <c r="I44" s="97">
        <f>[8]ごみ搬入量内訳!BC44</f>
        <v>0</v>
      </c>
      <c r="J44" s="97">
        <f>[8]資源化量内訳!BO44</f>
        <v>106</v>
      </c>
      <c r="K44" s="97">
        <f t="shared" si="1"/>
        <v>727</v>
      </c>
      <c r="L44" s="39">
        <f t="shared" si="2"/>
        <v>599.39236290033352</v>
      </c>
      <c r="M44" s="97">
        <f>IF(D44&lt;&gt;0,([8]ごみ搬入量内訳!BR44+'R3実績'!J44)/'R3実績'!D44/365*1000000,"-")</f>
        <v>540.03025818393189</v>
      </c>
      <c r="N44" s="97">
        <f>IF(D44&lt;&gt;0,[8]ごみ搬入量内訳!CM44/'R3実績'!D44/365*1000000,"-")</f>
        <v>59.362104716401667</v>
      </c>
      <c r="O44" s="97">
        <f>[8]ごみ搬入量内訳!DH44</f>
        <v>0</v>
      </c>
      <c r="P44" s="97">
        <f>[8]ごみ処理量内訳!E44</f>
        <v>524</v>
      </c>
      <c r="Q44" s="97">
        <f>[8]ごみ処理量内訳!N44</f>
        <v>11</v>
      </c>
      <c r="R44" s="97">
        <f t="shared" si="3"/>
        <v>86</v>
      </c>
      <c r="S44" s="97">
        <f>[8]ごみ処理量内訳!G44</f>
        <v>0</v>
      </c>
      <c r="T44" s="97">
        <f>[8]ごみ処理量内訳!L44</f>
        <v>86</v>
      </c>
      <c r="U44" s="97">
        <f>[8]ごみ処理量内訳!H44</f>
        <v>0</v>
      </c>
      <c r="V44" s="97">
        <f>[8]ごみ処理量内訳!I44</f>
        <v>0</v>
      </c>
      <c r="W44" s="97">
        <f>[8]ごみ処理量内訳!J44</f>
        <v>0</v>
      </c>
      <c r="X44" s="97">
        <f>[8]ごみ処理量内訳!K44</f>
        <v>0</v>
      </c>
      <c r="Y44" s="97">
        <f>[8]ごみ処理量内訳!M44</f>
        <v>0</v>
      </c>
      <c r="Z44" s="97">
        <f>[8]資源化量内訳!Y44</f>
        <v>0</v>
      </c>
      <c r="AA44" s="97">
        <f t="shared" si="4"/>
        <v>621</v>
      </c>
      <c r="AB44" s="40">
        <f t="shared" si="5"/>
        <v>98.228663446054753</v>
      </c>
      <c r="AC44" s="97">
        <f>[8]施設資源化量内訳!Y44</f>
        <v>70</v>
      </c>
      <c r="AD44" s="97">
        <f>[8]施設資源化量内訳!AT44</f>
        <v>0</v>
      </c>
      <c r="AE44" s="97">
        <f>[8]施設資源化量内訳!BO44</f>
        <v>0</v>
      </c>
      <c r="AF44" s="97">
        <f>[8]施設資源化量内訳!CJ44</f>
        <v>0</v>
      </c>
      <c r="AG44" s="97">
        <f>[8]施設資源化量内訳!DE44</f>
        <v>0</v>
      </c>
      <c r="AH44" s="97">
        <f>[8]施設資源化量内訳!DZ44</f>
        <v>0</v>
      </c>
      <c r="AI44" s="97">
        <f>[8]施設資源化量内訳!EU44</f>
        <v>51</v>
      </c>
      <c r="AJ44" s="97">
        <f t="shared" si="6"/>
        <v>121</v>
      </c>
      <c r="AK44" s="40">
        <f t="shared" si="7"/>
        <v>31.224209078404403</v>
      </c>
      <c r="AL44" s="40">
        <f>IF((AA44+J44)&lt;&gt;0,([8]資源化量内訳!D44-[8]資源化量内訳!R44-[8]資源化量内訳!T44-[8]資源化量内訳!V44-[8]資源化量内訳!U44)/(AA44+J44)*100,"-")</f>
        <v>21.595598349381017</v>
      </c>
      <c r="AM44" s="97">
        <f>[8]ごみ処理量内訳!AA44</f>
        <v>11</v>
      </c>
      <c r="AN44" s="97">
        <f>[8]ごみ処理量内訳!AB44</f>
        <v>0</v>
      </c>
      <c r="AO44" s="97">
        <f>[8]ごみ処理量内訳!AC44</f>
        <v>0</v>
      </c>
      <c r="AP44" s="97">
        <f t="shared" si="8"/>
        <v>11</v>
      </c>
      <c r="AQ44" s="98" t="s">
        <v>48</v>
      </c>
    </row>
    <row r="45" spans="1:43" ht="13.5" customHeight="1" x14ac:dyDescent="0.2">
      <c r="A45" s="95" t="s">
        <v>44</v>
      </c>
      <c r="B45" s="96" t="s">
        <v>121</v>
      </c>
      <c r="C45" s="95" t="s">
        <v>122</v>
      </c>
      <c r="D45" s="97">
        <f t="shared" si="0"/>
        <v>10008</v>
      </c>
      <c r="E45" s="97">
        <v>10008</v>
      </c>
      <c r="F45" s="97">
        <v>0</v>
      </c>
      <c r="G45" s="97">
        <v>144</v>
      </c>
      <c r="H45" s="97">
        <f>SUM([8]ごみ搬入量内訳!E45,+[8]ごみ搬入量内訳!AD45)</f>
        <v>2027</v>
      </c>
      <c r="I45" s="97">
        <f>[8]ごみ搬入量内訳!BC45</f>
        <v>73</v>
      </c>
      <c r="J45" s="97">
        <f>[8]資源化量内訳!BO45</f>
        <v>127</v>
      </c>
      <c r="K45" s="97">
        <f t="shared" si="1"/>
        <v>2227</v>
      </c>
      <c r="L45" s="39">
        <f t="shared" si="2"/>
        <v>609.64926688785965</v>
      </c>
      <c r="M45" s="97">
        <f>IF(D45&lt;&gt;0,([8]ごみ搬入量内訳!BR45+'R3実績'!J45)/'R3実績'!D45/365*1000000,"-")</f>
        <v>443.48083177293779</v>
      </c>
      <c r="N45" s="97">
        <f>IF(D45&lt;&gt;0,[8]ごみ搬入量内訳!CM45/'R3実績'!D45/365*1000000,"-")</f>
        <v>166.16843511492175</v>
      </c>
      <c r="O45" s="97">
        <f>[8]ごみ搬入量内訳!DH45</f>
        <v>0</v>
      </c>
      <c r="P45" s="97">
        <f>[8]ごみ処理量内訳!E45</f>
        <v>1747</v>
      </c>
      <c r="Q45" s="97">
        <f>[8]ごみ処理量内訳!N45</f>
        <v>74</v>
      </c>
      <c r="R45" s="97">
        <f t="shared" si="3"/>
        <v>277</v>
      </c>
      <c r="S45" s="97">
        <f>[8]ごみ処理量内訳!G45</f>
        <v>0</v>
      </c>
      <c r="T45" s="97">
        <f>[8]ごみ処理量内訳!L45</f>
        <v>277</v>
      </c>
      <c r="U45" s="97">
        <f>[8]ごみ処理量内訳!H45</f>
        <v>0</v>
      </c>
      <c r="V45" s="97">
        <f>[8]ごみ処理量内訳!I45</f>
        <v>0</v>
      </c>
      <c r="W45" s="97">
        <f>[8]ごみ処理量内訳!J45</f>
        <v>0</v>
      </c>
      <c r="X45" s="97">
        <f>[8]ごみ処理量内訳!K45</f>
        <v>0</v>
      </c>
      <c r="Y45" s="97">
        <f>[8]ごみ処理量内訳!M45</f>
        <v>0</v>
      </c>
      <c r="Z45" s="97">
        <f>[8]資源化量内訳!Y45</f>
        <v>0</v>
      </c>
      <c r="AA45" s="97">
        <f t="shared" si="4"/>
        <v>2098</v>
      </c>
      <c r="AB45" s="40">
        <f t="shared" si="5"/>
        <v>96.47283126787417</v>
      </c>
      <c r="AC45" s="97">
        <f>[8]施設資源化量内訳!Y45</f>
        <v>236</v>
      </c>
      <c r="AD45" s="97">
        <f>[8]施設資源化量内訳!AT45</f>
        <v>0</v>
      </c>
      <c r="AE45" s="97">
        <f>[8]施設資源化量内訳!BO45</f>
        <v>0</v>
      </c>
      <c r="AF45" s="97">
        <f>[8]施設資源化量内訳!CJ45</f>
        <v>0</v>
      </c>
      <c r="AG45" s="97">
        <f>[8]施設資源化量内訳!DE45</f>
        <v>0</v>
      </c>
      <c r="AH45" s="97">
        <f>[8]施設資源化量内訳!DZ45</f>
        <v>0</v>
      </c>
      <c r="AI45" s="97">
        <f>[8]施設資源化量内訳!EU45</f>
        <v>110</v>
      </c>
      <c r="AJ45" s="97">
        <f t="shared" si="6"/>
        <v>346</v>
      </c>
      <c r="AK45" s="40">
        <f t="shared" si="7"/>
        <v>21.258426966292134</v>
      </c>
      <c r="AL45" s="40">
        <f>IF((AA45+J45)&lt;&gt;0,([8]資源化量内訳!D45-[8]資源化量内訳!R45-[8]資源化量内訳!T45-[8]資源化量内訳!V45-[8]資源化量内訳!U45)/(AA45+J45)*100,"-")</f>
        <v>10.651685393258427</v>
      </c>
      <c r="AM45" s="97">
        <f>[8]ごみ処理量内訳!AA45</f>
        <v>74</v>
      </c>
      <c r="AN45" s="97">
        <f>[8]ごみ処理量内訳!AB45</f>
        <v>2</v>
      </c>
      <c r="AO45" s="97">
        <f>[8]ごみ処理量内訳!AC45</f>
        <v>0</v>
      </c>
      <c r="AP45" s="97">
        <f t="shared" si="8"/>
        <v>76</v>
      </c>
      <c r="AQ45" s="98" t="s">
        <v>48</v>
      </c>
    </row>
    <row r="46" spans="1:43" ht="13.5" customHeight="1" x14ac:dyDescent="0.2">
      <c r="A46" s="95" t="s">
        <v>44</v>
      </c>
      <c r="B46" s="96" t="s">
        <v>123</v>
      </c>
      <c r="C46" s="95" t="s">
        <v>124</v>
      </c>
      <c r="D46" s="97">
        <f t="shared" si="0"/>
        <v>7238</v>
      </c>
      <c r="E46" s="97">
        <v>7238</v>
      </c>
      <c r="F46" s="97">
        <v>0</v>
      </c>
      <c r="G46" s="97">
        <v>114</v>
      </c>
      <c r="H46" s="97">
        <f>SUM([8]ごみ搬入量内訳!E46,+[8]ごみ搬入量内訳!AD46)</f>
        <v>1555</v>
      </c>
      <c r="I46" s="97">
        <f>[8]ごみ搬入量内訳!BC46</f>
        <v>5</v>
      </c>
      <c r="J46" s="97">
        <f>[8]資源化量内訳!BO46</f>
        <v>0</v>
      </c>
      <c r="K46" s="97">
        <f t="shared" si="1"/>
        <v>1560</v>
      </c>
      <c r="L46" s="39">
        <f t="shared" si="2"/>
        <v>590.49082657360123</v>
      </c>
      <c r="M46" s="97">
        <f>IF(D46&lt;&gt;0,([8]ごみ搬入量内訳!BR46+'R3実績'!J46)/'R3実績'!D46/365*1000000,"-")</f>
        <v>436.4332839995912</v>
      </c>
      <c r="N46" s="97">
        <f>IF(D46&lt;&gt;0,[8]ごみ搬入量内訳!CM46/'R3実績'!D46/365*1000000,"-")</f>
        <v>154.05754257401009</v>
      </c>
      <c r="O46" s="97">
        <f>[8]ごみ搬入量内訳!DH46</f>
        <v>0</v>
      </c>
      <c r="P46" s="97">
        <f>[8]ごみ処理量内訳!E46</f>
        <v>1343</v>
      </c>
      <c r="Q46" s="97">
        <f>[8]ごみ処理量内訳!N46</f>
        <v>20</v>
      </c>
      <c r="R46" s="97">
        <f t="shared" si="3"/>
        <v>73</v>
      </c>
      <c r="S46" s="97">
        <f>[8]ごみ処理量内訳!G46</f>
        <v>0</v>
      </c>
      <c r="T46" s="97">
        <f>[8]ごみ処理量内訳!L46</f>
        <v>73</v>
      </c>
      <c r="U46" s="97">
        <f>[8]ごみ処理量内訳!H46</f>
        <v>0</v>
      </c>
      <c r="V46" s="97">
        <f>[8]ごみ処理量内訳!I46</f>
        <v>0</v>
      </c>
      <c r="W46" s="97">
        <f>[8]ごみ処理量内訳!J46</f>
        <v>0</v>
      </c>
      <c r="X46" s="97">
        <f>[8]ごみ処理量内訳!K46</f>
        <v>0</v>
      </c>
      <c r="Y46" s="97">
        <f>[8]ごみ処理量内訳!M46</f>
        <v>0</v>
      </c>
      <c r="Z46" s="97">
        <f>[8]資源化量内訳!Y46</f>
        <v>22</v>
      </c>
      <c r="AA46" s="97">
        <f t="shared" si="4"/>
        <v>1458</v>
      </c>
      <c r="AB46" s="40">
        <f t="shared" si="5"/>
        <v>98.628257887517151</v>
      </c>
      <c r="AC46" s="97">
        <f>[8]施設資源化量内訳!Y46</f>
        <v>177</v>
      </c>
      <c r="AD46" s="97">
        <f>[8]施設資源化量内訳!AT46</f>
        <v>0</v>
      </c>
      <c r="AE46" s="97">
        <f>[8]施設資源化量内訳!BO46</f>
        <v>0</v>
      </c>
      <c r="AF46" s="97">
        <f>[8]施設資源化量内訳!CJ46</f>
        <v>0</v>
      </c>
      <c r="AG46" s="97">
        <f>[8]施設資源化量内訳!DE46</f>
        <v>0</v>
      </c>
      <c r="AH46" s="97">
        <f>[8]施設資源化量内訳!DZ46</f>
        <v>0</v>
      </c>
      <c r="AI46" s="97">
        <f>[8]施設資源化量内訳!EU46</f>
        <v>71</v>
      </c>
      <c r="AJ46" s="97">
        <f t="shared" si="6"/>
        <v>248</v>
      </c>
      <c r="AK46" s="40">
        <f t="shared" si="7"/>
        <v>18.518518518518519</v>
      </c>
      <c r="AL46" s="40">
        <f>IF((AA46+J46)&lt;&gt;0,([8]資源化量内訳!D46-[8]資源化量内訳!R46-[8]資源化量内訳!T46-[8]資源化量内訳!V46-[8]資源化量内訳!U46)/(AA46+J46)*100,"-")</f>
        <v>6.378600823045268</v>
      </c>
      <c r="AM46" s="97">
        <f>[8]ごみ処理量内訳!AA46</f>
        <v>20</v>
      </c>
      <c r="AN46" s="97">
        <f>[8]ごみ処理量内訳!AB46</f>
        <v>0</v>
      </c>
      <c r="AO46" s="97">
        <f>[8]ごみ処理量内訳!AC46</f>
        <v>0</v>
      </c>
      <c r="AP46" s="97">
        <f t="shared" si="8"/>
        <v>20</v>
      </c>
      <c r="AQ46" s="98" t="s">
        <v>48</v>
      </c>
    </row>
    <row r="47" spans="1:43" ht="13.5" customHeight="1" x14ac:dyDescent="0.2">
      <c r="A47" s="95" t="s">
        <v>44</v>
      </c>
      <c r="B47" s="96" t="s">
        <v>125</v>
      </c>
      <c r="C47" s="95" t="s">
        <v>126</v>
      </c>
      <c r="D47" s="97">
        <f t="shared" si="0"/>
        <v>1971</v>
      </c>
      <c r="E47" s="97">
        <v>1971</v>
      </c>
      <c r="F47" s="97">
        <v>0</v>
      </c>
      <c r="G47" s="97">
        <v>20</v>
      </c>
      <c r="H47" s="97">
        <f>SUM([8]ごみ搬入量内訳!E47,+[8]ごみ搬入量内訳!AD47)</f>
        <v>334</v>
      </c>
      <c r="I47" s="97">
        <f>[8]ごみ搬入量内訳!BC47</f>
        <v>1</v>
      </c>
      <c r="J47" s="97">
        <f>[8]資源化量内訳!BO47</f>
        <v>82</v>
      </c>
      <c r="K47" s="97">
        <f t="shared" si="1"/>
        <v>417</v>
      </c>
      <c r="L47" s="39">
        <f t="shared" si="2"/>
        <v>579.63762223473236</v>
      </c>
      <c r="M47" s="97">
        <f>IF(D47&lt;&gt;0,([8]ごみ搬入量内訳!BR47+'R3実績'!J47)/'R3実績'!D47/365*1000000,"-")</f>
        <v>579.63762223473236</v>
      </c>
      <c r="N47" s="97">
        <f>IF(D47&lt;&gt;0,[8]ごみ搬入量内訳!CM47/'R3実績'!D47/365*1000000,"-")</f>
        <v>0</v>
      </c>
      <c r="O47" s="97">
        <f>[8]ごみ搬入量内訳!DH47</f>
        <v>0</v>
      </c>
      <c r="P47" s="97">
        <f>[8]ごみ処理量内訳!E47</f>
        <v>248</v>
      </c>
      <c r="Q47" s="97">
        <f>[8]ごみ処理量内訳!N47</f>
        <v>5</v>
      </c>
      <c r="R47" s="97">
        <f t="shared" si="3"/>
        <v>69</v>
      </c>
      <c r="S47" s="97">
        <f>[8]ごみ処理量内訳!G47</f>
        <v>0</v>
      </c>
      <c r="T47" s="97">
        <f>[8]ごみ処理量内訳!L47</f>
        <v>69</v>
      </c>
      <c r="U47" s="97">
        <f>[8]ごみ処理量内訳!H47</f>
        <v>0</v>
      </c>
      <c r="V47" s="97">
        <f>[8]ごみ処理量内訳!I47</f>
        <v>0</v>
      </c>
      <c r="W47" s="97">
        <f>[8]ごみ処理量内訳!J47</f>
        <v>0</v>
      </c>
      <c r="X47" s="97">
        <f>[8]ごみ処理量内訳!K47</f>
        <v>0</v>
      </c>
      <c r="Y47" s="97">
        <f>[8]ごみ処理量内訳!M47</f>
        <v>0</v>
      </c>
      <c r="Z47" s="97">
        <f>[8]資源化量内訳!Y47</f>
        <v>0</v>
      </c>
      <c r="AA47" s="97">
        <f t="shared" si="4"/>
        <v>322</v>
      </c>
      <c r="AB47" s="40">
        <f t="shared" si="5"/>
        <v>98.447204968944106</v>
      </c>
      <c r="AC47" s="97">
        <f>[8]施設資源化量内訳!Y47</f>
        <v>34</v>
      </c>
      <c r="AD47" s="97">
        <f>[8]施設資源化量内訳!AT47</f>
        <v>0</v>
      </c>
      <c r="AE47" s="97">
        <f>[8]施設資源化量内訳!BO47</f>
        <v>0</v>
      </c>
      <c r="AF47" s="97">
        <f>[8]施設資源化量内訳!CJ47</f>
        <v>0</v>
      </c>
      <c r="AG47" s="97">
        <f>[8]施設資源化量内訳!DE47</f>
        <v>0</v>
      </c>
      <c r="AH47" s="97">
        <f>[8]施設資源化量内訳!DZ47</f>
        <v>0</v>
      </c>
      <c r="AI47" s="97">
        <f>[8]施設資源化量内訳!EU47</f>
        <v>55</v>
      </c>
      <c r="AJ47" s="97">
        <f t="shared" si="6"/>
        <v>89</v>
      </c>
      <c r="AK47" s="40">
        <f t="shared" si="7"/>
        <v>42.326732673267323</v>
      </c>
      <c r="AL47" s="40">
        <f>IF((AA47+J47)&lt;&gt;0,([8]資源化量内訳!D47-[8]資源化量内訳!R47-[8]資源化量内訳!T47-[8]資源化量内訳!V47-[8]資源化量内訳!U47)/(AA47+J47)*100,"-")</f>
        <v>33.910891089108915</v>
      </c>
      <c r="AM47" s="97">
        <f>[8]ごみ処理量内訳!AA47</f>
        <v>5</v>
      </c>
      <c r="AN47" s="97">
        <f>[8]ごみ処理量内訳!AB47</f>
        <v>0</v>
      </c>
      <c r="AO47" s="97">
        <f>[8]ごみ処理量内訳!AC47</f>
        <v>0</v>
      </c>
      <c r="AP47" s="97">
        <f t="shared" si="8"/>
        <v>5</v>
      </c>
      <c r="AQ47" s="98" t="s">
        <v>48</v>
      </c>
    </row>
    <row r="48" spans="1:43" ht="13.5" customHeight="1" x14ac:dyDescent="0.2">
      <c r="A48" s="95" t="s">
        <v>44</v>
      </c>
      <c r="B48" s="96" t="s">
        <v>127</v>
      </c>
      <c r="C48" s="95" t="s">
        <v>128</v>
      </c>
      <c r="D48" s="97">
        <f t="shared" si="0"/>
        <v>17279</v>
      </c>
      <c r="E48" s="97">
        <v>17279</v>
      </c>
      <c r="F48" s="97">
        <v>0</v>
      </c>
      <c r="G48" s="97">
        <v>629</v>
      </c>
      <c r="H48" s="97">
        <f>SUM([8]ごみ搬入量内訳!E48,+[8]ごみ搬入量内訳!AD48)</f>
        <v>4057</v>
      </c>
      <c r="I48" s="97">
        <f>[8]ごみ搬入量内訳!BC48</f>
        <v>25</v>
      </c>
      <c r="J48" s="97">
        <f>[8]資源化量内訳!BO48</f>
        <v>245</v>
      </c>
      <c r="K48" s="97">
        <f t="shared" si="1"/>
        <v>4327</v>
      </c>
      <c r="L48" s="39">
        <f t="shared" si="2"/>
        <v>686.08105333340734</v>
      </c>
      <c r="M48" s="97">
        <f>IF(D48&lt;&gt;0,([8]ごみ搬入量内訳!BR48+'R3実績'!J48)/'R3実績'!D48/365*1000000,"-")</f>
        <v>509.60584825827851</v>
      </c>
      <c r="N48" s="97">
        <f>IF(D48&lt;&gt;0,[8]ごみ搬入量内訳!CM48/'R3実績'!D48/365*1000000,"-")</f>
        <v>176.47520507512883</v>
      </c>
      <c r="O48" s="97">
        <f>[8]ごみ搬入量内訳!DH48</f>
        <v>0</v>
      </c>
      <c r="P48" s="97">
        <f>[8]ごみ処理量内訳!E48</f>
        <v>3630</v>
      </c>
      <c r="Q48" s="97">
        <f>[8]ごみ処理量内訳!N48</f>
        <v>51</v>
      </c>
      <c r="R48" s="97">
        <f t="shared" si="3"/>
        <v>341</v>
      </c>
      <c r="S48" s="97">
        <f>[8]ごみ処理量内訳!G48</f>
        <v>0</v>
      </c>
      <c r="T48" s="97">
        <f>[8]ごみ処理量内訳!L48</f>
        <v>341</v>
      </c>
      <c r="U48" s="97">
        <f>[8]ごみ処理量内訳!H48</f>
        <v>0</v>
      </c>
      <c r="V48" s="97">
        <f>[8]ごみ処理量内訳!I48</f>
        <v>0</v>
      </c>
      <c r="W48" s="97">
        <f>[8]ごみ処理量内訳!J48</f>
        <v>0</v>
      </c>
      <c r="X48" s="97">
        <f>[8]ごみ処理量内訳!K48</f>
        <v>0</v>
      </c>
      <c r="Y48" s="97">
        <f>[8]ごみ処理量内訳!M48</f>
        <v>0</v>
      </c>
      <c r="Z48" s="97">
        <f>[8]資源化量内訳!Y48</f>
        <v>60</v>
      </c>
      <c r="AA48" s="97">
        <f t="shared" si="4"/>
        <v>4082</v>
      </c>
      <c r="AB48" s="40">
        <f t="shared" si="5"/>
        <v>98.750612444879962</v>
      </c>
      <c r="AC48" s="97">
        <f>[8]施設資源化量内訳!Y48</f>
        <v>472</v>
      </c>
      <c r="AD48" s="97">
        <f>[8]施設資源化量内訳!AT48</f>
        <v>0</v>
      </c>
      <c r="AE48" s="97">
        <f>[8]施設資源化量内訳!BO48</f>
        <v>0</v>
      </c>
      <c r="AF48" s="97">
        <f>[8]施設資源化量内訳!CJ48</f>
        <v>0</v>
      </c>
      <c r="AG48" s="97">
        <f>[8]施設資源化量内訳!DE48</f>
        <v>0</v>
      </c>
      <c r="AH48" s="97">
        <f>[8]施設資源化量内訳!DZ48</f>
        <v>0</v>
      </c>
      <c r="AI48" s="97">
        <f>[8]施設資源化量内訳!EU48</f>
        <v>156</v>
      </c>
      <c r="AJ48" s="97">
        <f t="shared" si="6"/>
        <v>628</v>
      </c>
      <c r="AK48" s="40">
        <f t="shared" si="7"/>
        <v>21.562283337185118</v>
      </c>
      <c r="AL48" s="40">
        <f>IF((AA48+J48)&lt;&gt;0,([8]資源化量内訳!D48-[8]資源化量内訳!R48-[8]資源化量内訳!T48-[8]資源化量内訳!V48-[8]資源化量内訳!U48)/(AA48+J48)*100,"-")</f>
        <v>10.654032817194361</v>
      </c>
      <c r="AM48" s="97">
        <f>[8]ごみ処理量内訳!AA48</f>
        <v>51</v>
      </c>
      <c r="AN48" s="97">
        <f>[8]ごみ処理量内訳!AB48</f>
        <v>0</v>
      </c>
      <c r="AO48" s="97">
        <f>[8]ごみ処理量内訳!AC48</f>
        <v>0</v>
      </c>
      <c r="AP48" s="97">
        <f t="shared" si="8"/>
        <v>51</v>
      </c>
      <c r="AQ48" s="98" t="s">
        <v>48</v>
      </c>
    </row>
    <row r="49" spans="1:43" ht="13.5" customHeight="1" x14ac:dyDescent="0.2">
      <c r="A49" s="95" t="s">
        <v>44</v>
      </c>
      <c r="B49" s="96" t="s">
        <v>129</v>
      </c>
      <c r="C49" s="95" t="s">
        <v>130</v>
      </c>
      <c r="D49" s="97">
        <f t="shared" si="0"/>
        <v>1546</v>
      </c>
      <c r="E49" s="97">
        <v>1546</v>
      </c>
      <c r="F49" s="97">
        <v>0</v>
      </c>
      <c r="G49" s="97">
        <v>23</v>
      </c>
      <c r="H49" s="97">
        <f>SUM([8]ごみ搬入量内訳!E49,+[8]ごみ搬入量内訳!AD49)</f>
        <v>402</v>
      </c>
      <c r="I49" s="97">
        <f>[8]ごみ搬入量内訳!BC49</f>
        <v>115</v>
      </c>
      <c r="J49" s="97">
        <f>[8]資源化量内訳!BO49</f>
        <v>0</v>
      </c>
      <c r="K49" s="97">
        <f t="shared" si="1"/>
        <v>517</v>
      </c>
      <c r="L49" s="39">
        <f t="shared" si="2"/>
        <v>916.19557319817818</v>
      </c>
      <c r="M49" s="97">
        <f>IF(D49&lt;&gt;0,([8]ごみ搬入量内訳!BR49+'R3実績'!J49)/'R3実績'!D49/365*1000000,"-")</f>
        <v>916.19557319817818</v>
      </c>
      <c r="N49" s="97">
        <f>IF(D49&lt;&gt;0,[8]ごみ搬入量内訳!CM49/'R3実績'!D49/365*1000000,"-")</f>
        <v>0</v>
      </c>
      <c r="O49" s="97">
        <f>[8]ごみ搬入量内訳!DH49</f>
        <v>0</v>
      </c>
      <c r="P49" s="97">
        <f>[8]ごみ処理量内訳!E49</f>
        <v>0</v>
      </c>
      <c r="Q49" s="97">
        <f>[8]ごみ処理量内訳!N49</f>
        <v>9</v>
      </c>
      <c r="R49" s="97">
        <f t="shared" si="3"/>
        <v>167</v>
      </c>
      <c r="S49" s="97">
        <f>[8]ごみ処理量内訳!G49</f>
        <v>0</v>
      </c>
      <c r="T49" s="97">
        <f>[8]ごみ処理量内訳!L49</f>
        <v>121</v>
      </c>
      <c r="U49" s="97">
        <f>[8]ごみ処理量内訳!H49</f>
        <v>0</v>
      </c>
      <c r="V49" s="97">
        <f>[8]ごみ処理量内訳!I49</f>
        <v>0</v>
      </c>
      <c r="W49" s="97">
        <f>[8]ごみ処理量内訳!J49</f>
        <v>0</v>
      </c>
      <c r="X49" s="97">
        <f>[8]ごみ処理量内訳!K49</f>
        <v>20</v>
      </c>
      <c r="Y49" s="97">
        <f>[8]ごみ処理量内訳!M49</f>
        <v>26</v>
      </c>
      <c r="Z49" s="97">
        <f>[8]資源化量内訳!Y49</f>
        <v>0</v>
      </c>
      <c r="AA49" s="97">
        <f t="shared" si="4"/>
        <v>176</v>
      </c>
      <c r="AB49" s="40">
        <f t="shared" si="5"/>
        <v>94.88636363636364</v>
      </c>
      <c r="AC49" s="97">
        <f>[8]施設資源化量内訳!Y49</f>
        <v>0</v>
      </c>
      <c r="AD49" s="97">
        <f>[8]施設資源化量内訳!AT49</f>
        <v>0</v>
      </c>
      <c r="AE49" s="97">
        <f>[8]施設資源化量内訳!BO49</f>
        <v>0</v>
      </c>
      <c r="AF49" s="97">
        <f>[8]施設資源化量内訳!CJ49</f>
        <v>0</v>
      </c>
      <c r="AG49" s="97">
        <f>[8]施設資源化量内訳!DE49</f>
        <v>0</v>
      </c>
      <c r="AH49" s="97">
        <f>[8]施設資源化量内訳!DZ49</f>
        <v>20</v>
      </c>
      <c r="AI49" s="97">
        <f>[8]施設資源化量内訳!EU49</f>
        <v>121</v>
      </c>
      <c r="AJ49" s="97">
        <f t="shared" si="6"/>
        <v>141</v>
      </c>
      <c r="AK49" s="40">
        <f t="shared" si="7"/>
        <v>80.11363636363636</v>
      </c>
      <c r="AL49" s="40">
        <f>IF((AA49+J49)&lt;&gt;0,([8]資源化量内訳!D49-[8]資源化量内訳!R49-[8]資源化量内訳!T49-[8]資源化量内訳!V49-[8]資源化量内訳!U49)/(AA49+J49)*100,"-")</f>
        <v>80.11363636363636</v>
      </c>
      <c r="AM49" s="97">
        <f>[8]ごみ処理量内訳!AA49</f>
        <v>9</v>
      </c>
      <c r="AN49" s="97">
        <f>[8]ごみ処理量内訳!AB49</f>
        <v>0</v>
      </c>
      <c r="AO49" s="97">
        <f>[8]ごみ処理量内訳!AC49</f>
        <v>0</v>
      </c>
      <c r="AP49" s="97">
        <f t="shared" si="8"/>
        <v>9</v>
      </c>
      <c r="AQ49" s="98" t="s">
        <v>48</v>
      </c>
    </row>
  </sheetData>
  <mergeCells count="46">
    <mergeCell ref="W4:W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X4:X5"/>
    <mergeCell ref="Y4:Y5"/>
    <mergeCell ref="R4:R5"/>
    <mergeCell ref="S4:S5"/>
    <mergeCell ref="T4:T5"/>
    <mergeCell ref="U4:U5"/>
    <mergeCell ref="V4:V5"/>
    <mergeCell ref="A2:A6"/>
    <mergeCell ref="B2:B6"/>
    <mergeCell ref="C2:C6"/>
    <mergeCell ref="D2:E2"/>
    <mergeCell ref="H2:K2"/>
    <mergeCell ref="J3:J4"/>
    <mergeCell ref="K3:K4"/>
    <mergeCell ref="L2:N2"/>
    <mergeCell ref="E3:E4"/>
    <mergeCell ref="F3:F4"/>
    <mergeCell ref="H3:H4"/>
    <mergeCell ref="I3:I4"/>
    <mergeCell ref="L3:L5"/>
    <mergeCell ref="M3:M5"/>
    <mergeCell ref="N3:N5"/>
  </mergeCells>
  <phoneticPr fontId="1"/>
  <pageMargins left="0.70866141732283472" right="0.70866141732283472" top="0.98425196850393704" bottom="0.70866141732283472" header="0.70866141732283472" footer="0.70866141732283472"/>
  <pageSetup paperSize="9" scale="58" orientation="landscape" r:id="rId1"/>
  <headerFooter alignWithMargins="0">
    <oddHeader>&amp;Lごみ処理の概要（令和3年度実績）</oddHeader>
  </headerFooter>
  <colBreaks count="2" manualBreakCount="2">
    <brk id="15" min="1" max="48" man="1"/>
    <brk id="28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BDF73-CDD9-4CD7-A876-DA315DB28200}">
  <dimension ref="A1:AR49"/>
  <sheetViews>
    <sheetView tabSelected="1" zoomScaleNormal="100" workbookViewId="0">
      <pane xSplit="3" ySplit="6" topLeftCell="D7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3.5" customHeight="1" x14ac:dyDescent="0.2"/>
  <cols>
    <col min="1" max="1" width="10.77734375" style="67" customWidth="1"/>
    <col min="2" max="2" width="8.77734375" style="99" customWidth="1"/>
    <col min="3" max="3" width="12.6640625" style="67" customWidth="1"/>
    <col min="4" max="7" width="11.77734375" style="100" customWidth="1"/>
    <col min="8" max="11" width="10.6640625" style="100" customWidth="1"/>
    <col min="12" max="12" width="10.6640625" style="45" customWidth="1"/>
    <col min="13" max="27" width="10.6640625" style="100" customWidth="1"/>
    <col min="28" max="28" width="10.6640625" style="46" customWidth="1"/>
    <col min="29" max="36" width="10.6640625" style="100" customWidth="1"/>
    <col min="37" max="38" width="15.44140625" style="46" customWidth="1"/>
    <col min="39" max="42" width="10.6640625" style="100" customWidth="1"/>
    <col min="43" max="44" width="9" style="70"/>
    <col min="45" max="16384" width="9" style="67"/>
  </cols>
  <sheetData>
    <row r="1" spans="1:44" ht="16.2" x14ac:dyDescent="0.2">
      <c r="A1" s="65" t="s">
        <v>216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68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9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4" s="78" customFormat="1" ht="25.5" customHeight="1" x14ac:dyDescent="0.15">
      <c r="A2" s="150" t="s">
        <v>1</v>
      </c>
      <c r="B2" s="150" t="s">
        <v>2</v>
      </c>
      <c r="C2" s="148" t="s">
        <v>3</v>
      </c>
      <c r="D2" s="152" t="s">
        <v>4</v>
      </c>
      <c r="E2" s="153"/>
      <c r="F2" s="71"/>
      <c r="G2" s="72" t="s">
        <v>5</v>
      </c>
      <c r="H2" s="152" t="s">
        <v>6</v>
      </c>
      <c r="I2" s="153"/>
      <c r="J2" s="153"/>
      <c r="K2" s="154"/>
      <c r="L2" s="145" t="s">
        <v>7</v>
      </c>
      <c r="M2" s="146"/>
      <c r="N2" s="147"/>
      <c r="O2" s="150" t="s">
        <v>8</v>
      </c>
      <c r="P2" s="73" t="s">
        <v>9</v>
      </c>
      <c r="Q2" s="74"/>
      <c r="R2" s="74"/>
      <c r="S2" s="74"/>
      <c r="T2" s="74"/>
      <c r="U2" s="74"/>
      <c r="V2" s="74"/>
      <c r="W2" s="74"/>
      <c r="X2" s="74"/>
      <c r="Y2" s="74"/>
      <c r="Z2" s="74"/>
      <c r="AA2" s="76"/>
      <c r="AB2" s="156" t="s">
        <v>10</v>
      </c>
      <c r="AC2" s="152" t="s">
        <v>11</v>
      </c>
      <c r="AD2" s="153"/>
      <c r="AE2" s="153"/>
      <c r="AF2" s="153"/>
      <c r="AG2" s="153"/>
      <c r="AH2" s="153"/>
      <c r="AI2" s="153"/>
      <c r="AJ2" s="158"/>
      <c r="AK2" s="156" t="s">
        <v>12</v>
      </c>
      <c r="AL2" s="156" t="s">
        <v>13</v>
      </c>
      <c r="AM2" s="152" t="s">
        <v>14</v>
      </c>
      <c r="AN2" s="165"/>
      <c r="AO2" s="165"/>
      <c r="AP2" s="166"/>
      <c r="AQ2" s="77"/>
      <c r="AR2" s="77"/>
    </row>
    <row r="3" spans="1:44" s="78" customFormat="1" ht="22.5" customHeight="1" x14ac:dyDescent="0.2">
      <c r="A3" s="149"/>
      <c r="B3" s="149"/>
      <c r="C3" s="151"/>
      <c r="D3" s="81"/>
      <c r="E3" s="148" t="s">
        <v>15</v>
      </c>
      <c r="F3" s="150" t="s">
        <v>16</v>
      </c>
      <c r="G3" s="80"/>
      <c r="H3" s="148" t="s">
        <v>17</v>
      </c>
      <c r="I3" s="148" t="s">
        <v>18</v>
      </c>
      <c r="J3" s="150" t="s">
        <v>19</v>
      </c>
      <c r="K3" s="163" t="s">
        <v>20</v>
      </c>
      <c r="L3" s="164" t="s">
        <v>132</v>
      </c>
      <c r="M3" s="164" t="s">
        <v>133</v>
      </c>
      <c r="N3" s="164" t="s">
        <v>134</v>
      </c>
      <c r="O3" s="149"/>
      <c r="P3" s="148" t="s">
        <v>24</v>
      </c>
      <c r="Q3" s="148" t="s">
        <v>25</v>
      </c>
      <c r="R3" s="159" t="s">
        <v>26</v>
      </c>
      <c r="S3" s="160"/>
      <c r="T3" s="160"/>
      <c r="U3" s="160"/>
      <c r="V3" s="160"/>
      <c r="W3" s="160"/>
      <c r="X3" s="160"/>
      <c r="Y3" s="161"/>
      <c r="Z3" s="148" t="s">
        <v>27</v>
      </c>
      <c r="AA3" s="163" t="s">
        <v>20</v>
      </c>
      <c r="AB3" s="157"/>
      <c r="AC3" s="148" t="s">
        <v>28</v>
      </c>
      <c r="AD3" s="148" t="s">
        <v>29</v>
      </c>
      <c r="AE3" s="150" t="s">
        <v>30</v>
      </c>
      <c r="AF3" s="150" t="s">
        <v>31</v>
      </c>
      <c r="AG3" s="150" t="s">
        <v>32</v>
      </c>
      <c r="AH3" s="150" t="s">
        <v>33</v>
      </c>
      <c r="AI3" s="150" t="s">
        <v>34</v>
      </c>
      <c r="AJ3" s="163" t="s">
        <v>20</v>
      </c>
      <c r="AK3" s="157"/>
      <c r="AL3" s="157"/>
      <c r="AM3" s="148" t="s">
        <v>25</v>
      </c>
      <c r="AN3" s="148" t="s">
        <v>35</v>
      </c>
      <c r="AO3" s="148" t="s">
        <v>36</v>
      </c>
      <c r="AP3" s="163" t="s">
        <v>20</v>
      </c>
      <c r="AQ3" s="77"/>
      <c r="AR3" s="77"/>
    </row>
    <row r="4" spans="1:44" s="78" customFormat="1" ht="25.5" customHeight="1" x14ac:dyDescent="0.2">
      <c r="A4" s="149"/>
      <c r="B4" s="149"/>
      <c r="C4" s="151"/>
      <c r="D4" s="81"/>
      <c r="E4" s="149"/>
      <c r="F4" s="151"/>
      <c r="G4" s="82"/>
      <c r="H4" s="149"/>
      <c r="I4" s="149"/>
      <c r="J4" s="149"/>
      <c r="K4" s="163"/>
      <c r="L4" s="163"/>
      <c r="M4" s="163"/>
      <c r="N4" s="163"/>
      <c r="O4" s="149"/>
      <c r="P4" s="155"/>
      <c r="Q4" s="155"/>
      <c r="R4" s="163" t="s">
        <v>20</v>
      </c>
      <c r="S4" s="148" t="s">
        <v>29</v>
      </c>
      <c r="T4" s="150" t="s">
        <v>37</v>
      </c>
      <c r="U4" s="150" t="s">
        <v>30</v>
      </c>
      <c r="V4" s="150" t="s">
        <v>31</v>
      </c>
      <c r="W4" s="150" t="s">
        <v>32</v>
      </c>
      <c r="X4" s="150" t="s">
        <v>38</v>
      </c>
      <c r="Y4" s="148" t="s">
        <v>39</v>
      </c>
      <c r="Z4" s="162"/>
      <c r="AA4" s="163"/>
      <c r="AB4" s="157"/>
      <c r="AC4" s="155"/>
      <c r="AD4" s="155"/>
      <c r="AE4" s="155"/>
      <c r="AF4" s="151"/>
      <c r="AG4" s="151"/>
      <c r="AH4" s="155"/>
      <c r="AI4" s="155"/>
      <c r="AJ4" s="163"/>
      <c r="AK4" s="157"/>
      <c r="AL4" s="157"/>
      <c r="AM4" s="155"/>
      <c r="AN4" s="155"/>
      <c r="AO4" s="155"/>
      <c r="AP4" s="163"/>
      <c r="AQ4" s="77"/>
      <c r="AR4" s="77"/>
    </row>
    <row r="5" spans="1:44" s="86" customFormat="1" ht="60" customHeight="1" x14ac:dyDescent="0.2">
      <c r="A5" s="149"/>
      <c r="B5" s="149"/>
      <c r="C5" s="151"/>
      <c r="D5" s="83"/>
      <c r="E5" s="84"/>
      <c r="F5" s="84"/>
      <c r="G5" s="84"/>
      <c r="H5" s="84"/>
      <c r="I5" s="84"/>
      <c r="J5" s="84"/>
      <c r="K5" s="83"/>
      <c r="L5" s="163"/>
      <c r="M5" s="163"/>
      <c r="N5" s="163"/>
      <c r="O5" s="84"/>
      <c r="P5" s="84"/>
      <c r="Q5" s="84"/>
      <c r="R5" s="163"/>
      <c r="S5" s="151"/>
      <c r="T5" s="149"/>
      <c r="U5" s="149"/>
      <c r="V5" s="149"/>
      <c r="W5" s="149"/>
      <c r="X5" s="149"/>
      <c r="Y5" s="151"/>
      <c r="Z5" s="83"/>
      <c r="AA5" s="83"/>
      <c r="AB5" s="157"/>
      <c r="AC5" s="84"/>
      <c r="AD5" s="84"/>
      <c r="AE5" s="84"/>
      <c r="AF5" s="84"/>
      <c r="AG5" s="84"/>
      <c r="AH5" s="84"/>
      <c r="AI5" s="84"/>
      <c r="AJ5" s="83"/>
      <c r="AK5" s="157"/>
      <c r="AL5" s="157"/>
      <c r="AM5" s="84"/>
      <c r="AN5" s="84"/>
      <c r="AO5" s="84"/>
      <c r="AP5" s="83"/>
      <c r="AQ5" s="85"/>
      <c r="AR5" s="85"/>
    </row>
    <row r="6" spans="1:44" s="91" customFormat="1" ht="13.5" customHeight="1" x14ac:dyDescent="0.2">
      <c r="A6" s="149"/>
      <c r="B6" s="149"/>
      <c r="C6" s="151"/>
      <c r="D6" s="87" t="s">
        <v>40</v>
      </c>
      <c r="E6" s="87" t="s">
        <v>40</v>
      </c>
      <c r="F6" s="87" t="s">
        <v>40</v>
      </c>
      <c r="G6" s="87" t="s">
        <v>40</v>
      </c>
      <c r="H6" s="88" t="s">
        <v>41</v>
      </c>
      <c r="I6" s="88" t="s">
        <v>41</v>
      </c>
      <c r="J6" s="88" t="s">
        <v>41</v>
      </c>
      <c r="K6" s="88" t="s">
        <v>41</v>
      </c>
      <c r="L6" s="89" t="s">
        <v>42</v>
      </c>
      <c r="M6" s="89" t="s">
        <v>42</v>
      </c>
      <c r="N6" s="89" t="s">
        <v>42</v>
      </c>
      <c r="O6" s="88" t="s">
        <v>41</v>
      </c>
      <c r="P6" s="88" t="s">
        <v>41</v>
      </c>
      <c r="Q6" s="88" t="s">
        <v>41</v>
      </c>
      <c r="R6" s="88" t="s">
        <v>41</v>
      </c>
      <c r="S6" s="88" t="s">
        <v>41</v>
      </c>
      <c r="T6" s="88" t="s">
        <v>41</v>
      </c>
      <c r="U6" s="88" t="s">
        <v>41</v>
      </c>
      <c r="V6" s="88" t="s">
        <v>41</v>
      </c>
      <c r="W6" s="88" t="s">
        <v>41</v>
      </c>
      <c r="X6" s="88" t="s">
        <v>41</v>
      </c>
      <c r="Y6" s="88" t="s">
        <v>41</v>
      </c>
      <c r="Z6" s="88" t="s">
        <v>41</v>
      </c>
      <c r="AA6" s="88" t="s">
        <v>41</v>
      </c>
      <c r="AB6" s="88" t="s">
        <v>43</v>
      </c>
      <c r="AC6" s="88" t="s">
        <v>41</v>
      </c>
      <c r="AD6" s="88" t="s">
        <v>41</v>
      </c>
      <c r="AE6" s="88" t="s">
        <v>41</v>
      </c>
      <c r="AF6" s="88" t="s">
        <v>41</v>
      </c>
      <c r="AG6" s="88" t="s">
        <v>41</v>
      </c>
      <c r="AH6" s="88" t="s">
        <v>41</v>
      </c>
      <c r="AI6" s="88" t="s">
        <v>41</v>
      </c>
      <c r="AJ6" s="88" t="s">
        <v>41</v>
      </c>
      <c r="AK6" s="88" t="s">
        <v>43</v>
      </c>
      <c r="AL6" s="88" t="s">
        <v>43</v>
      </c>
      <c r="AM6" s="88" t="s">
        <v>41</v>
      </c>
      <c r="AN6" s="88" t="s">
        <v>41</v>
      </c>
      <c r="AO6" s="88" t="s">
        <v>41</v>
      </c>
      <c r="AP6" s="88" t="s">
        <v>41</v>
      </c>
      <c r="AQ6" s="90"/>
      <c r="AR6" s="90"/>
    </row>
    <row r="7" spans="1:44" ht="13.5" customHeight="1" x14ac:dyDescent="0.2">
      <c r="A7" s="92" t="s">
        <v>44</v>
      </c>
      <c r="B7" s="93" t="s">
        <v>45</v>
      </c>
      <c r="C7" s="94" t="s">
        <v>20</v>
      </c>
      <c r="D7" s="32">
        <f t="shared" ref="D7:D49" si="0">+E7+F7</f>
        <v>1947992</v>
      </c>
      <c r="E7" s="32">
        <f>SUM(E$8:E$49)</f>
        <v>1947992</v>
      </c>
      <c r="F7" s="32">
        <f>SUM(F$8:F$49)</f>
        <v>0</v>
      </c>
      <c r="G7" s="32">
        <f>SUM(G$8:G$49)</f>
        <v>60431</v>
      </c>
      <c r="H7" s="32">
        <f>SUM([9]ごみ搬入量内訳!E7,+[9]ごみ搬入量内訳!AD7)</f>
        <v>522484</v>
      </c>
      <c r="I7" s="32">
        <f>[9]ごみ搬入量内訳!BC7</f>
        <v>69909</v>
      </c>
      <c r="J7" s="32">
        <f>[9]資源化量内訳!BR7</f>
        <v>18136</v>
      </c>
      <c r="K7" s="32">
        <f t="shared" ref="K7:K49" si="1">SUM(H7:J7)</f>
        <v>610529</v>
      </c>
      <c r="L7" s="32">
        <f t="shared" ref="L7:L49" si="2">IF(D7&lt;&gt;0,K7/D7/365*1000000,"-")</f>
        <v>858.66994925072686</v>
      </c>
      <c r="M7" s="32">
        <f>IF(D7&lt;&gt;0,([9]ごみ搬入量内訳!BR7+'R4実績'!J7)/'R4実績'!D7/365*1000000,"-")</f>
        <v>602.97848259847706</v>
      </c>
      <c r="N7" s="32">
        <f>IF(D7&lt;&gt;0,[9]ごみ搬入量内訳!CM7/'R4実績'!D7/365*1000000,"-")</f>
        <v>255.69146665224977</v>
      </c>
      <c r="O7" s="32">
        <f>[9]ごみ搬入量内訳!DH7</f>
        <v>973</v>
      </c>
      <c r="P7" s="32">
        <f>[9]ごみ処理量内訳!E7</f>
        <v>481182</v>
      </c>
      <c r="Q7" s="32">
        <f>[9]ごみ処理量内訳!N7</f>
        <v>10125</v>
      </c>
      <c r="R7" s="32">
        <f t="shared" ref="R7:R49" si="3">SUM(S7:Y7)</f>
        <v>83346</v>
      </c>
      <c r="S7" s="32">
        <f>[9]ごみ処理量内訳!G7</f>
        <v>27807</v>
      </c>
      <c r="T7" s="32">
        <f>[9]ごみ処理量内訳!L7</f>
        <v>37553</v>
      </c>
      <c r="U7" s="32">
        <f>[9]ごみ処理量内訳!H7</f>
        <v>622</v>
      </c>
      <c r="V7" s="32">
        <f>[9]ごみ処理量内訳!I7</f>
        <v>0</v>
      </c>
      <c r="W7" s="32">
        <f>[9]ごみ処理量内訳!J7</f>
        <v>0</v>
      </c>
      <c r="X7" s="32">
        <f>[9]ごみ処理量内訳!K7</f>
        <v>15925</v>
      </c>
      <c r="Y7" s="32">
        <f>[9]ごみ処理量内訳!M7</f>
        <v>1439</v>
      </c>
      <c r="Z7" s="32">
        <f>[9]資源化量内訳!Z7</f>
        <v>15995</v>
      </c>
      <c r="AA7" s="32">
        <f t="shared" ref="AA7:AA49" si="4">SUM(P7,Q7,R7,Z7)</f>
        <v>590648</v>
      </c>
      <c r="AB7" s="33">
        <f t="shared" ref="AB7:AB49" si="5">IF(AA7&lt;&gt;0,(Z7+P7+R7)/AA7*100,"-")</f>
        <v>98.285781040484352</v>
      </c>
      <c r="AC7" s="32">
        <f>[9]施設資源化量内訳!Z7</f>
        <v>25895</v>
      </c>
      <c r="AD7" s="32">
        <f>[9]施設資源化量内訳!AV7</f>
        <v>4737</v>
      </c>
      <c r="AE7" s="32">
        <f>[9]施設資源化量内訳!BR7</f>
        <v>557</v>
      </c>
      <c r="AF7" s="32">
        <f>[9]施設資源化量内訳!CN7</f>
        <v>0</v>
      </c>
      <c r="AG7" s="32">
        <f>[9]施設資源化量内訳!DJ7</f>
        <v>0</v>
      </c>
      <c r="AH7" s="32">
        <f>[9]施設資源化量内訳!EF7</f>
        <v>10846</v>
      </c>
      <c r="AI7" s="32">
        <f>[9]施設資源化量内訳!FB7</f>
        <v>26984</v>
      </c>
      <c r="AJ7" s="32">
        <f t="shared" ref="AJ7:AJ49" si="6">SUM(AC7:AI7)</f>
        <v>69019</v>
      </c>
      <c r="AK7" s="33">
        <f t="shared" ref="AK7:AK49" si="7">IF((AA7+J7)&lt;&gt;0,(Z7+AJ7+J7)/(AA7+J7)*100,"-")</f>
        <v>16.943612184288682</v>
      </c>
      <c r="AL7" s="33">
        <f>IF((AA7+J7)&lt;&gt;0,([9]資源化量内訳!D7-[9]資源化量内訳!S7-[9]資源化量内訳!U7-[9]資源化量内訳!W7-[9]資源化量内訳!V7)/(AA7+J7)*100,"-")</f>
        <v>14.465064784882649</v>
      </c>
      <c r="AM7" s="32">
        <f>[9]ごみ処理量内訳!AA7</f>
        <v>10125</v>
      </c>
      <c r="AN7" s="32">
        <f>[9]ごみ処理量内訳!AB7</f>
        <v>32050</v>
      </c>
      <c r="AO7" s="32">
        <f>[9]ごみ処理量内訳!AC7</f>
        <v>4240</v>
      </c>
      <c r="AP7" s="32">
        <f t="shared" ref="AP7:AP49" si="8">SUM(AM7:AO7)</f>
        <v>46415</v>
      </c>
    </row>
    <row r="8" spans="1:44" ht="13.5" customHeight="1" x14ac:dyDescent="0.2">
      <c r="A8" s="95" t="s">
        <v>44</v>
      </c>
      <c r="B8" s="96" t="s">
        <v>46</v>
      </c>
      <c r="C8" s="95" t="s">
        <v>47</v>
      </c>
      <c r="D8" s="97">
        <f t="shared" si="0"/>
        <v>397991</v>
      </c>
      <c r="E8" s="97">
        <v>397991</v>
      </c>
      <c r="F8" s="97">
        <v>0</v>
      </c>
      <c r="G8" s="97">
        <v>9810</v>
      </c>
      <c r="H8" s="97">
        <f>SUM([9]ごみ搬入量内訳!E8,+[9]ごみ搬入量内訳!AD8)</f>
        <v>118313</v>
      </c>
      <c r="I8" s="97">
        <f>[9]ごみ搬入量内訳!BC8</f>
        <v>7481</v>
      </c>
      <c r="J8" s="97">
        <f>[9]資源化量内訳!BR8</f>
        <v>4364</v>
      </c>
      <c r="K8" s="97">
        <f t="shared" si="1"/>
        <v>130158</v>
      </c>
      <c r="L8" s="39">
        <f t="shared" si="2"/>
        <v>895.9932769182534</v>
      </c>
      <c r="M8" s="97">
        <f>IF(D8&lt;&gt;0,([9]ごみ搬入量内訳!BR8+'R4実績'!J8)/'R4実績'!D8/365*1000000,"-")</f>
        <v>619.88735685253152</v>
      </c>
      <c r="N8" s="97">
        <f>IF(D8&lt;&gt;0,[9]ごみ搬入量内訳!CM8/'R4実績'!D8/365*1000000,"-")</f>
        <v>276.10592006572188</v>
      </c>
      <c r="O8" s="97">
        <f>[9]ごみ搬入量内訳!DH8</f>
        <v>0</v>
      </c>
      <c r="P8" s="97">
        <f>[9]ごみ処理量内訳!E8</f>
        <v>102794</v>
      </c>
      <c r="Q8" s="97">
        <f>[9]ごみ処理量内訳!N8</f>
        <v>0</v>
      </c>
      <c r="R8" s="97">
        <f t="shared" si="3"/>
        <v>18488</v>
      </c>
      <c r="S8" s="97">
        <f>[9]ごみ処理量内訳!G8</f>
        <v>8035</v>
      </c>
      <c r="T8" s="97">
        <f>[9]ごみ処理量内訳!L8</f>
        <v>10040</v>
      </c>
      <c r="U8" s="97">
        <f>[9]ごみ処理量内訳!H8</f>
        <v>413</v>
      </c>
      <c r="V8" s="97">
        <f>[9]ごみ処理量内訳!I8</f>
        <v>0</v>
      </c>
      <c r="W8" s="97">
        <f>[9]ごみ処理量内訳!J8</f>
        <v>0</v>
      </c>
      <c r="X8" s="97">
        <f>[9]ごみ処理量内訳!K8</f>
        <v>0</v>
      </c>
      <c r="Y8" s="97">
        <f>[9]ごみ処理量内訳!M8</f>
        <v>0</v>
      </c>
      <c r="Z8" s="97">
        <f>[9]資源化量内訳!Z8</f>
        <v>2896</v>
      </c>
      <c r="AA8" s="97">
        <f t="shared" si="4"/>
        <v>124178</v>
      </c>
      <c r="AB8" s="40">
        <f t="shared" si="5"/>
        <v>100</v>
      </c>
      <c r="AC8" s="97">
        <f>[9]施設資源化量内訳!Z8</f>
        <v>571</v>
      </c>
      <c r="AD8" s="97">
        <f>[9]施設資源化量内訳!AV8</f>
        <v>1167</v>
      </c>
      <c r="AE8" s="97">
        <f>[9]施設資源化量内訳!BR8</f>
        <v>413</v>
      </c>
      <c r="AF8" s="97">
        <f>[9]施設資源化量内訳!CN8</f>
        <v>0</v>
      </c>
      <c r="AG8" s="97">
        <f>[9]施設資源化量内訳!DJ8</f>
        <v>0</v>
      </c>
      <c r="AH8" s="97">
        <f>[9]施設資源化量内訳!EF8</f>
        <v>0</v>
      </c>
      <c r="AI8" s="97">
        <f>[9]施設資源化量内訳!FB8</f>
        <v>7889</v>
      </c>
      <c r="AJ8" s="97">
        <f t="shared" si="6"/>
        <v>10040</v>
      </c>
      <c r="AK8" s="40">
        <f t="shared" si="7"/>
        <v>13.458636087815655</v>
      </c>
      <c r="AL8" s="40">
        <f>IF((AA8+J8)&lt;&gt;0,([9]資源化量内訳!D8-[9]資源化量内訳!S8-[9]資源化量内訳!U8-[9]資源化量内訳!W8-[9]資源化量内訳!V8)/(AA8+J8)*100,"-")</f>
        <v>13.458636087815655</v>
      </c>
      <c r="AM8" s="97">
        <f>[9]ごみ処理量内訳!AA8</f>
        <v>0</v>
      </c>
      <c r="AN8" s="97">
        <f>[9]ごみ処理量内訳!AB8</f>
        <v>13072</v>
      </c>
      <c r="AO8" s="97">
        <f>[9]ごみ処理量内訳!AC8</f>
        <v>0</v>
      </c>
      <c r="AP8" s="97">
        <f t="shared" si="8"/>
        <v>13072</v>
      </c>
      <c r="AQ8" s="98" t="s">
        <v>48</v>
      </c>
    </row>
    <row r="9" spans="1:44" ht="13.5" customHeight="1" x14ac:dyDescent="0.2">
      <c r="A9" s="95" t="s">
        <v>44</v>
      </c>
      <c r="B9" s="96" t="s">
        <v>49</v>
      </c>
      <c r="C9" s="95" t="s">
        <v>50</v>
      </c>
      <c r="D9" s="97">
        <f t="shared" si="0"/>
        <v>156850</v>
      </c>
      <c r="E9" s="97">
        <v>156850</v>
      </c>
      <c r="F9" s="97">
        <v>0</v>
      </c>
      <c r="G9" s="97">
        <v>5723</v>
      </c>
      <c r="H9" s="97">
        <f>SUM([9]ごみ搬入量内訳!E9,+[9]ごみ搬入量内訳!AD9)</f>
        <v>43005</v>
      </c>
      <c r="I9" s="97">
        <f>[9]ごみ搬入量内訳!BC9</f>
        <v>7732</v>
      </c>
      <c r="J9" s="97">
        <f>[9]資源化量内訳!BR9</f>
        <v>1430</v>
      </c>
      <c r="K9" s="97">
        <f t="shared" si="1"/>
        <v>52167</v>
      </c>
      <c r="L9" s="39">
        <f t="shared" si="2"/>
        <v>911.20999471618029</v>
      </c>
      <c r="M9" s="97">
        <f>IF(D9&lt;&gt;0,([9]ごみ搬入量内訳!BR9+'R4実績'!J9)/'R4実績'!D9/365*1000000,"-")</f>
        <v>578.23328282409238</v>
      </c>
      <c r="N9" s="97">
        <f>IF(D9&lt;&gt;0,[9]ごみ搬入量内訳!CM9/'R4実績'!D9/365*1000000,"-")</f>
        <v>332.97671189208779</v>
      </c>
      <c r="O9" s="97">
        <f>[9]ごみ搬入量内訳!DH9</f>
        <v>0</v>
      </c>
      <c r="P9" s="97">
        <f>[9]ごみ処理量内訳!E9</f>
        <v>43051</v>
      </c>
      <c r="Q9" s="97">
        <f>[9]ごみ処理量内訳!N9</f>
        <v>1850</v>
      </c>
      <c r="R9" s="97">
        <f t="shared" si="3"/>
        <v>4348</v>
      </c>
      <c r="S9" s="97">
        <f>[9]ごみ処理量内訳!G9</f>
        <v>3786</v>
      </c>
      <c r="T9" s="97">
        <f>[9]ごみ処理量内訳!L9</f>
        <v>542</v>
      </c>
      <c r="U9" s="97">
        <f>[9]ごみ処理量内訳!H9</f>
        <v>8</v>
      </c>
      <c r="V9" s="97">
        <f>[9]ごみ処理量内訳!I9</f>
        <v>0</v>
      </c>
      <c r="W9" s="97">
        <f>[9]ごみ処理量内訳!J9</f>
        <v>0</v>
      </c>
      <c r="X9" s="97">
        <f>[9]ごみ処理量内訳!K9</f>
        <v>12</v>
      </c>
      <c r="Y9" s="97">
        <f>[9]ごみ処理量内訳!M9</f>
        <v>0</v>
      </c>
      <c r="Z9" s="97">
        <f>[9]資源化量内訳!Z9</f>
        <v>1489</v>
      </c>
      <c r="AA9" s="97">
        <f t="shared" si="4"/>
        <v>50738</v>
      </c>
      <c r="AB9" s="40">
        <f t="shared" si="5"/>
        <v>96.353817651464396</v>
      </c>
      <c r="AC9" s="97">
        <f>[9]施設資源化量内訳!Z9</f>
        <v>4994</v>
      </c>
      <c r="AD9" s="97">
        <f>[9]施設資源化量内訳!AV9</f>
        <v>980</v>
      </c>
      <c r="AE9" s="97">
        <f>[9]施設資源化量内訳!BR9</f>
        <v>2</v>
      </c>
      <c r="AF9" s="97">
        <f>[9]施設資源化量内訳!CN9</f>
        <v>0</v>
      </c>
      <c r="AG9" s="97">
        <f>[9]施設資源化量内訳!DJ9</f>
        <v>0</v>
      </c>
      <c r="AH9" s="97">
        <f>[9]施設資源化量内訳!EF9</f>
        <v>12</v>
      </c>
      <c r="AI9" s="97">
        <f>[9]施設資源化量内訳!FB9</f>
        <v>507</v>
      </c>
      <c r="AJ9" s="97">
        <f t="shared" si="6"/>
        <v>6495</v>
      </c>
      <c r="AK9" s="40">
        <f t="shared" si="7"/>
        <v>18.045545161785</v>
      </c>
      <c r="AL9" s="40">
        <f>IF((AA9+J9)&lt;&gt;0,([9]資源化量内訳!D9-[9]資源化量内訳!S9-[9]資源化量内訳!U9-[9]資源化量内訳!W9-[9]資源化量内訳!V9)/(AA9+J9)*100,"-")</f>
        <v>18.045545161785</v>
      </c>
      <c r="AM9" s="97">
        <f>[9]ごみ処理量内訳!AA9</f>
        <v>1850</v>
      </c>
      <c r="AN9" s="97">
        <f>[9]ごみ処理量内訳!AB9</f>
        <v>202</v>
      </c>
      <c r="AO9" s="97">
        <f>[9]ごみ処理量内訳!AC9</f>
        <v>224</v>
      </c>
      <c r="AP9" s="97">
        <f t="shared" si="8"/>
        <v>2276</v>
      </c>
      <c r="AQ9" s="98" t="s">
        <v>48</v>
      </c>
    </row>
    <row r="10" spans="1:44" ht="13.5" customHeight="1" x14ac:dyDescent="0.2">
      <c r="A10" s="95" t="s">
        <v>44</v>
      </c>
      <c r="B10" s="96" t="s">
        <v>51</v>
      </c>
      <c r="C10" s="95" t="s">
        <v>52</v>
      </c>
      <c r="D10" s="97">
        <f t="shared" si="0"/>
        <v>82206</v>
      </c>
      <c r="E10" s="97">
        <v>82206</v>
      </c>
      <c r="F10" s="97">
        <v>0</v>
      </c>
      <c r="G10" s="97">
        <v>856</v>
      </c>
      <c r="H10" s="97">
        <f>SUM([9]ごみ搬入量内訳!E10,+[9]ごみ搬入量内訳!AD10)</f>
        <v>24094</v>
      </c>
      <c r="I10" s="97">
        <f>[9]ごみ搬入量内訳!BC10</f>
        <v>3874</v>
      </c>
      <c r="J10" s="97">
        <f>[9]資源化量内訳!BR10</f>
        <v>816</v>
      </c>
      <c r="K10" s="97">
        <f t="shared" si="1"/>
        <v>28784</v>
      </c>
      <c r="L10" s="39">
        <f t="shared" si="2"/>
        <v>959.3007076442442</v>
      </c>
      <c r="M10" s="97">
        <f>IF(D10&lt;&gt;0,([9]ごみ搬入量内訳!BR10+'R4実績'!J10)/'R4実績'!D10/365*1000000,"-")</f>
        <v>679.64908737455085</v>
      </c>
      <c r="N10" s="97">
        <f>IF(D10&lt;&gt;0,[9]ごみ搬入量内訳!CM10/'R4実績'!D10/365*1000000,"-")</f>
        <v>279.65162026969335</v>
      </c>
      <c r="O10" s="97">
        <f>[9]ごみ搬入量内訳!DH10</f>
        <v>0</v>
      </c>
      <c r="P10" s="97">
        <f>[9]ごみ処理量内訳!E10</f>
        <v>20845</v>
      </c>
      <c r="Q10" s="97">
        <f>[9]ごみ処理量内訳!N10</f>
        <v>0</v>
      </c>
      <c r="R10" s="97">
        <f t="shared" si="3"/>
        <v>6376</v>
      </c>
      <c r="S10" s="97">
        <f>[9]ごみ処理量内訳!G10</f>
        <v>0</v>
      </c>
      <c r="T10" s="97">
        <f>[9]ごみ処理量内訳!L10</f>
        <v>6376</v>
      </c>
      <c r="U10" s="97">
        <f>[9]ごみ処理量内訳!H10</f>
        <v>0</v>
      </c>
      <c r="V10" s="97">
        <f>[9]ごみ処理量内訳!I10</f>
        <v>0</v>
      </c>
      <c r="W10" s="97">
        <f>[9]ごみ処理量内訳!J10</f>
        <v>0</v>
      </c>
      <c r="X10" s="97">
        <f>[9]ごみ処理量内訳!K10</f>
        <v>0</v>
      </c>
      <c r="Y10" s="97">
        <f>[9]ごみ処理量内訳!M10</f>
        <v>0</v>
      </c>
      <c r="Z10" s="97">
        <f>[9]資源化量内訳!Z10</f>
        <v>747</v>
      </c>
      <c r="AA10" s="97">
        <f t="shared" si="4"/>
        <v>27968</v>
      </c>
      <c r="AB10" s="40">
        <f t="shared" si="5"/>
        <v>100</v>
      </c>
      <c r="AC10" s="97">
        <f>[9]施設資源化量内訳!Z10</f>
        <v>0</v>
      </c>
      <c r="AD10" s="97">
        <f>[9]施設資源化量内訳!AV10</f>
        <v>0</v>
      </c>
      <c r="AE10" s="97">
        <f>[9]施設資源化量内訳!BR10</f>
        <v>0</v>
      </c>
      <c r="AF10" s="97">
        <f>[9]施設資源化量内訳!CN10</f>
        <v>0</v>
      </c>
      <c r="AG10" s="97">
        <f>[9]施設資源化量内訳!DJ10</f>
        <v>0</v>
      </c>
      <c r="AH10" s="97">
        <f>[9]施設資源化量内訳!EF10</f>
        <v>0</v>
      </c>
      <c r="AI10" s="97">
        <f>[9]施設資源化量内訳!FB10</f>
        <v>3141</v>
      </c>
      <c r="AJ10" s="97">
        <f t="shared" si="6"/>
        <v>3141</v>
      </c>
      <c r="AK10" s="40">
        <f t="shared" si="7"/>
        <v>16.342412451361866</v>
      </c>
      <c r="AL10" s="40">
        <f>IF((AA10+J10)&lt;&gt;0,([9]資源化量内訳!D10-[9]資源化量内訳!S10-[9]資源化量内訳!U10-[9]資源化量内訳!W10-[9]資源化量内訳!V10)/(AA10+J10)*100,"-")</f>
        <v>16.342412451361866</v>
      </c>
      <c r="AM10" s="97">
        <f>[9]ごみ処理量内訳!AA10</f>
        <v>0</v>
      </c>
      <c r="AN10" s="97">
        <f>[9]ごみ処理量内訳!AB10</f>
        <v>1923</v>
      </c>
      <c r="AO10" s="97">
        <f>[9]ごみ処理量内訳!AC10</f>
        <v>2727</v>
      </c>
      <c r="AP10" s="97">
        <f t="shared" si="8"/>
        <v>4650</v>
      </c>
      <c r="AQ10" s="98" t="s">
        <v>48</v>
      </c>
    </row>
    <row r="11" spans="1:44" ht="13.5" customHeight="1" x14ac:dyDescent="0.2">
      <c r="A11" s="95" t="s">
        <v>44</v>
      </c>
      <c r="B11" s="96" t="s">
        <v>53</v>
      </c>
      <c r="C11" s="95" t="s">
        <v>54</v>
      </c>
      <c r="D11" s="97">
        <f t="shared" si="0"/>
        <v>104348</v>
      </c>
      <c r="E11" s="97">
        <v>104348</v>
      </c>
      <c r="F11" s="97">
        <v>0</v>
      </c>
      <c r="G11" s="97">
        <v>2254</v>
      </c>
      <c r="H11" s="97">
        <f>SUM([9]ごみ搬入量内訳!E11,+[9]ごみ搬入量内訳!AD11)</f>
        <v>26935</v>
      </c>
      <c r="I11" s="97">
        <f>[9]ごみ搬入量内訳!BC11</f>
        <v>9147</v>
      </c>
      <c r="J11" s="97">
        <f>[9]資源化量内訳!BR11</f>
        <v>1377</v>
      </c>
      <c r="K11" s="97">
        <f t="shared" si="1"/>
        <v>37459</v>
      </c>
      <c r="L11" s="39">
        <f t="shared" si="2"/>
        <v>983.51091789276234</v>
      </c>
      <c r="M11" s="97">
        <f>IF(D11&lt;&gt;0,([9]ごみ搬入量内訳!BR11+'R4実績'!J11)/'R4実績'!D11/365*1000000,"-")</f>
        <v>623.62453140203661</v>
      </c>
      <c r="N11" s="97">
        <f>IF(D11&lt;&gt;0,[9]ごみ搬入量内訳!CM11/'R4実績'!D11/365*1000000,"-")</f>
        <v>359.88638649072573</v>
      </c>
      <c r="O11" s="97">
        <f>[9]ごみ搬入量内訳!DH11</f>
        <v>0</v>
      </c>
      <c r="P11" s="97">
        <f>[9]ごみ処理量内訳!E11</f>
        <v>31789</v>
      </c>
      <c r="Q11" s="97">
        <f>[9]ごみ処理量内訳!N11</f>
        <v>1337</v>
      </c>
      <c r="R11" s="97">
        <f t="shared" si="3"/>
        <v>1819</v>
      </c>
      <c r="S11" s="97">
        <f>[9]ごみ処理量内訳!G11</f>
        <v>0</v>
      </c>
      <c r="T11" s="97">
        <f>[9]ごみ処理量内訳!L11</f>
        <v>1361</v>
      </c>
      <c r="U11" s="97">
        <f>[9]ごみ処理量内訳!H11</f>
        <v>97</v>
      </c>
      <c r="V11" s="97">
        <f>[9]ごみ処理量内訳!I11</f>
        <v>0</v>
      </c>
      <c r="W11" s="97">
        <f>[9]ごみ処理量内訳!J11</f>
        <v>0</v>
      </c>
      <c r="X11" s="97">
        <f>[9]ごみ処理量内訳!K11</f>
        <v>1</v>
      </c>
      <c r="Y11" s="97">
        <f>[9]ごみ処理量内訳!M11</f>
        <v>360</v>
      </c>
      <c r="Z11" s="97">
        <f>[9]資源化量内訳!Z11</f>
        <v>1137</v>
      </c>
      <c r="AA11" s="97">
        <f t="shared" si="4"/>
        <v>36082</v>
      </c>
      <c r="AB11" s="40">
        <f t="shared" si="5"/>
        <v>96.294551299817087</v>
      </c>
      <c r="AC11" s="97">
        <f>[9]施設資源化量内訳!Z11</f>
        <v>2534</v>
      </c>
      <c r="AD11" s="97">
        <f>[9]施設資源化量内訳!AV11</f>
        <v>0</v>
      </c>
      <c r="AE11" s="97">
        <f>[9]施設資源化量内訳!BR11</f>
        <v>38</v>
      </c>
      <c r="AF11" s="97">
        <f>[9]施設資源化量内訳!CN11</f>
        <v>0</v>
      </c>
      <c r="AG11" s="97">
        <f>[9]施設資源化量内訳!DJ11</f>
        <v>0</v>
      </c>
      <c r="AH11" s="97">
        <f>[9]施設資源化量内訳!EF11</f>
        <v>1</v>
      </c>
      <c r="AI11" s="97">
        <f>[9]施設資源化量内訳!FB11</f>
        <v>1242</v>
      </c>
      <c r="AJ11" s="97">
        <f t="shared" si="6"/>
        <v>3815</v>
      </c>
      <c r="AK11" s="40">
        <f t="shared" si="7"/>
        <v>16.895806081315573</v>
      </c>
      <c r="AL11" s="40">
        <f>IF((AA11+J11)&lt;&gt;0,([9]資源化量内訳!D11-[9]資源化量内訳!S11-[9]資源化量内訳!U11-[9]資源化量内訳!W11-[9]資源化量内訳!V11)/(AA11+J11)*100,"-")</f>
        <v>16.895806081315573</v>
      </c>
      <c r="AM11" s="97">
        <f>[9]ごみ処理量内訳!AA11</f>
        <v>1337</v>
      </c>
      <c r="AN11" s="97">
        <f>[9]ごみ処理量内訳!AB11</f>
        <v>2404</v>
      </c>
      <c r="AO11" s="97">
        <f>[9]ごみ処理量内訳!AC11</f>
        <v>0</v>
      </c>
      <c r="AP11" s="97">
        <f t="shared" si="8"/>
        <v>3741</v>
      </c>
      <c r="AQ11" s="98" t="s">
        <v>48</v>
      </c>
    </row>
    <row r="12" spans="1:44" ht="13.5" customHeight="1" x14ac:dyDescent="0.2">
      <c r="A12" s="95" t="s">
        <v>44</v>
      </c>
      <c r="B12" s="96" t="s">
        <v>55</v>
      </c>
      <c r="C12" s="95" t="s">
        <v>56</v>
      </c>
      <c r="D12" s="97">
        <f t="shared" si="0"/>
        <v>83698</v>
      </c>
      <c r="E12" s="97">
        <v>83698</v>
      </c>
      <c r="F12" s="97">
        <v>0</v>
      </c>
      <c r="G12" s="97">
        <v>2328</v>
      </c>
      <c r="H12" s="97">
        <f>SUM([9]ごみ搬入量内訳!E12,+[9]ごみ搬入量内訳!AD12)</f>
        <v>22203</v>
      </c>
      <c r="I12" s="97">
        <f>[9]ごみ搬入量内訳!BC12</f>
        <v>3784</v>
      </c>
      <c r="J12" s="97">
        <f>[9]資源化量内訳!BR12</f>
        <v>1006</v>
      </c>
      <c r="K12" s="97">
        <f t="shared" si="1"/>
        <v>26993</v>
      </c>
      <c r="L12" s="39">
        <f t="shared" si="2"/>
        <v>883.57457355652764</v>
      </c>
      <c r="M12" s="97">
        <f>IF(D12&lt;&gt;0,([9]ごみ搬入量内訳!BR12+'R4実績'!J12)/'R4実績'!D12/365*1000000,"-")</f>
        <v>613.0324385420904</v>
      </c>
      <c r="N12" s="97">
        <f>IF(D12&lt;&gt;0,[9]ごみ搬入量内訳!CM12/'R4実績'!D12/365*1000000,"-")</f>
        <v>270.54213501443712</v>
      </c>
      <c r="O12" s="97">
        <f>[9]ごみ搬入量内訳!DH12</f>
        <v>0</v>
      </c>
      <c r="P12" s="97">
        <f>[9]ごみ処理量内訳!E12</f>
        <v>22221</v>
      </c>
      <c r="Q12" s="97">
        <f>[9]ごみ処理量内訳!N12</f>
        <v>0</v>
      </c>
      <c r="R12" s="97">
        <f t="shared" si="3"/>
        <v>3761</v>
      </c>
      <c r="S12" s="97">
        <f>[9]ごみ処理量内訳!G12</f>
        <v>3068</v>
      </c>
      <c r="T12" s="97">
        <f>[9]ごみ処理量内訳!L12</f>
        <v>693</v>
      </c>
      <c r="U12" s="97">
        <f>[9]ごみ処理量内訳!H12</f>
        <v>0</v>
      </c>
      <c r="V12" s="97">
        <f>[9]ごみ処理量内訳!I12</f>
        <v>0</v>
      </c>
      <c r="W12" s="97">
        <f>[9]ごみ処理量内訳!J12</f>
        <v>0</v>
      </c>
      <c r="X12" s="97">
        <f>[9]ごみ処理量内訳!K12</f>
        <v>0</v>
      </c>
      <c r="Y12" s="97">
        <f>[9]ごみ処理量内訳!M12</f>
        <v>0</v>
      </c>
      <c r="Z12" s="97">
        <f>[9]資源化量内訳!Z12</f>
        <v>0</v>
      </c>
      <c r="AA12" s="97">
        <f t="shared" si="4"/>
        <v>25982</v>
      </c>
      <c r="AB12" s="40">
        <f t="shared" si="5"/>
        <v>100</v>
      </c>
      <c r="AC12" s="97">
        <f>[9]施設資源化量内訳!Z12</f>
        <v>1575</v>
      </c>
      <c r="AD12" s="97">
        <f>[9]施設資源化量内訳!AV12</f>
        <v>460</v>
      </c>
      <c r="AE12" s="97">
        <f>[9]施設資源化量内訳!BR12</f>
        <v>0</v>
      </c>
      <c r="AF12" s="97">
        <f>[9]施設資源化量内訳!CN12</f>
        <v>0</v>
      </c>
      <c r="AG12" s="97">
        <f>[9]施設資源化量内訳!DJ12</f>
        <v>0</v>
      </c>
      <c r="AH12" s="97">
        <f>[9]施設資源化量内訳!EF12</f>
        <v>0</v>
      </c>
      <c r="AI12" s="97">
        <f>[9]施設資源化量内訳!FB12</f>
        <v>124</v>
      </c>
      <c r="AJ12" s="97">
        <f t="shared" si="6"/>
        <v>2159</v>
      </c>
      <c r="AK12" s="40">
        <f t="shared" si="7"/>
        <v>11.727434415295686</v>
      </c>
      <c r="AL12" s="40">
        <f>IF((AA12+J12)&lt;&gt;0,([9]資源化量内訳!D12-[9]資源化量内訳!S12-[9]資源化量内訳!U12-[9]資源化量内訳!W12-[9]資源化量内訳!V12)/(AA12+J12)*100,"-")</f>
        <v>9.0151178301467318</v>
      </c>
      <c r="AM12" s="97">
        <f>[9]ごみ処理量内訳!AA12</f>
        <v>0</v>
      </c>
      <c r="AN12" s="97">
        <f>[9]ごみ処理量内訳!AB12</f>
        <v>928</v>
      </c>
      <c r="AO12" s="97">
        <f>[9]ごみ処理量内訳!AC12</f>
        <v>0</v>
      </c>
      <c r="AP12" s="97">
        <f t="shared" si="8"/>
        <v>928</v>
      </c>
      <c r="AQ12" s="98" t="s">
        <v>48</v>
      </c>
    </row>
    <row r="13" spans="1:44" ht="13.5" customHeight="1" x14ac:dyDescent="0.2">
      <c r="A13" s="95" t="s">
        <v>44</v>
      </c>
      <c r="B13" s="96" t="s">
        <v>57</v>
      </c>
      <c r="C13" s="95" t="s">
        <v>58</v>
      </c>
      <c r="D13" s="97">
        <f t="shared" si="0"/>
        <v>74731</v>
      </c>
      <c r="E13" s="97">
        <v>74731</v>
      </c>
      <c r="F13" s="97">
        <v>0</v>
      </c>
      <c r="G13" s="97">
        <v>1958</v>
      </c>
      <c r="H13" s="97">
        <f>SUM([9]ごみ搬入量内訳!E13,+[9]ごみ搬入量内訳!AD13)</f>
        <v>19842</v>
      </c>
      <c r="I13" s="97">
        <f>[9]ごみ搬入量内訳!BC13</f>
        <v>4265</v>
      </c>
      <c r="J13" s="97">
        <f>[9]資源化量内訳!BR13</f>
        <v>2141</v>
      </c>
      <c r="K13" s="97">
        <f t="shared" si="1"/>
        <v>26248</v>
      </c>
      <c r="L13" s="39">
        <f t="shared" si="2"/>
        <v>962.28243656746588</v>
      </c>
      <c r="M13" s="97">
        <f>IF(D13&lt;&gt;0,([9]ごみ搬入量内訳!BR13+'R4実績'!J13)/'R4実績'!D13/365*1000000,"-")</f>
        <v>724.68138233881052</v>
      </c>
      <c r="N13" s="97">
        <f>IF(D13&lt;&gt;0,[9]ごみ搬入量内訳!CM13/'R4実績'!D13/365*1000000,"-")</f>
        <v>237.60105422865536</v>
      </c>
      <c r="O13" s="97">
        <f>[9]ごみ搬入量内訳!DH13</f>
        <v>0</v>
      </c>
      <c r="P13" s="97">
        <f>[9]ごみ処理量内訳!E13</f>
        <v>19888</v>
      </c>
      <c r="Q13" s="97">
        <f>[9]ごみ処理量内訳!N13</f>
        <v>0</v>
      </c>
      <c r="R13" s="97">
        <f t="shared" si="3"/>
        <v>3987</v>
      </c>
      <c r="S13" s="97">
        <f>[9]ごみ処理量内訳!G13</f>
        <v>3257</v>
      </c>
      <c r="T13" s="97">
        <f>[9]ごみ処理量内訳!L13</f>
        <v>730</v>
      </c>
      <c r="U13" s="97">
        <f>[9]ごみ処理量内訳!H13</f>
        <v>0</v>
      </c>
      <c r="V13" s="97">
        <f>[9]ごみ処理量内訳!I13</f>
        <v>0</v>
      </c>
      <c r="W13" s="97">
        <f>[9]ごみ処理量内訳!J13</f>
        <v>0</v>
      </c>
      <c r="X13" s="97">
        <f>[9]ごみ処理量内訳!K13</f>
        <v>0</v>
      </c>
      <c r="Y13" s="97">
        <f>[9]ごみ処理量内訳!M13</f>
        <v>0</v>
      </c>
      <c r="Z13" s="97">
        <f>[9]資源化量内訳!Z13</f>
        <v>232</v>
      </c>
      <c r="AA13" s="97">
        <f t="shared" si="4"/>
        <v>24107</v>
      </c>
      <c r="AB13" s="40">
        <f t="shared" si="5"/>
        <v>100</v>
      </c>
      <c r="AC13" s="97">
        <f>[9]施設資源化量内訳!Z13</f>
        <v>145</v>
      </c>
      <c r="AD13" s="97">
        <f>[9]施設資源化量内訳!AV13</f>
        <v>469</v>
      </c>
      <c r="AE13" s="97">
        <f>[9]施設資源化量内訳!BR13</f>
        <v>0</v>
      </c>
      <c r="AF13" s="97">
        <f>[9]施設資源化量内訳!CN13</f>
        <v>0</v>
      </c>
      <c r="AG13" s="97">
        <f>[9]施設資源化量内訳!DJ13</f>
        <v>0</v>
      </c>
      <c r="AH13" s="97">
        <f>[9]施設資源化量内訳!EF13</f>
        <v>0</v>
      </c>
      <c r="AI13" s="97">
        <f>[9]施設資源化量内訳!FB13</f>
        <v>648</v>
      </c>
      <c r="AJ13" s="97">
        <f t="shared" si="6"/>
        <v>1262</v>
      </c>
      <c r="AK13" s="40">
        <f t="shared" si="7"/>
        <v>13.848674184699785</v>
      </c>
      <c r="AL13" s="40">
        <f>IF((AA13+J13)&lt;&gt;0,([9]資源化量内訳!D13-[9]資源化量内訳!S13-[9]資源化量内訳!U13-[9]資源化量内訳!W13-[9]資源化量内訳!V13)/(AA13+J13)*100,"-")</f>
        <v>13.848674184699785</v>
      </c>
      <c r="AM13" s="97">
        <f>[9]ごみ処理量内訳!AA13</f>
        <v>0</v>
      </c>
      <c r="AN13" s="97">
        <f>[9]ごみ処理量内訳!AB13</f>
        <v>2369</v>
      </c>
      <c r="AO13" s="97">
        <f>[9]ごみ処理量内訳!AC13</f>
        <v>0</v>
      </c>
      <c r="AP13" s="97">
        <f t="shared" si="8"/>
        <v>2369</v>
      </c>
      <c r="AQ13" s="98" t="s">
        <v>48</v>
      </c>
    </row>
    <row r="14" spans="1:44" ht="13.5" customHeight="1" x14ac:dyDescent="0.2">
      <c r="A14" s="95" t="s">
        <v>44</v>
      </c>
      <c r="B14" s="96" t="s">
        <v>59</v>
      </c>
      <c r="C14" s="95" t="s">
        <v>60</v>
      </c>
      <c r="D14" s="97">
        <f t="shared" si="0"/>
        <v>19122</v>
      </c>
      <c r="E14" s="97">
        <v>19122</v>
      </c>
      <c r="F14" s="97">
        <v>0</v>
      </c>
      <c r="G14" s="97">
        <v>525</v>
      </c>
      <c r="H14" s="97">
        <f>SUM([9]ごみ搬入量内訳!E14,+[9]ごみ搬入量内訳!AD14)</f>
        <v>5436</v>
      </c>
      <c r="I14" s="97">
        <f>[9]ごみ搬入量内訳!BC14</f>
        <v>762</v>
      </c>
      <c r="J14" s="97">
        <f>[9]資源化量内訳!BR14</f>
        <v>0</v>
      </c>
      <c r="K14" s="97">
        <f t="shared" si="1"/>
        <v>6198</v>
      </c>
      <c r="L14" s="39">
        <f t="shared" si="2"/>
        <v>888.02541145320674</v>
      </c>
      <c r="M14" s="97">
        <f>IF(D14&lt;&gt;0,([9]ごみ搬入量内訳!BR14+'R4実績'!J14)/'R4実績'!D14/365*1000000,"-")</f>
        <v>613.22180719905202</v>
      </c>
      <c r="N14" s="97">
        <f>IF(D14&lt;&gt;0,[9]ごみ搬入量内訳!CM14/'R4実績'!D14/365*1000000,"-")</f>
        <v>274.80360425415466</v>
      </c>
      <c r="O14" s="97">
        <f>[9]ごみ搬入量内訳!DH14</f>
        <v>0</v>
      </c>
      <c r="P14" s="97">
        <f>[9]ごみ処理量内訳!E14</f>
        <v>5326</v>
      </c>
      <c r="Q14" s="97">
        <f>[9]ごみ処理量内訳!N14</f>
        <v>0</v>
      </c>
      <c r="R14" s="97">
        <f t="shared" si="3"/>
        <v>872</v>
      </c>
      <c r="S14" s="97">
        <f>[9]ごみ処理量内訳!G14</f>
        <v>701</v>
      </c>
      <c r="T14" s="97">
        <f>[9]ごみ処理量内訳!L14</f>
        <v>171</v>
      </c>
      <c r="U14" s="97">
        <f>[9]ごみ処理量内訳!H14</f>
        <v>0</v>
      </c>
      <c r="V14" s="97">
        <f>[9]ごみ処理量内訳!I14</f>
        <v>0</v>
      </c>
      <c r="W14" s="97">
        <f>[9]ごみ処理量内訳!J14</f>
        <v>0</v>
      </c>
      <c r="X14" s="97">
        <f>[9]ごみ処理量内訳!K14</f>
        <v>0</v>
      </c>
      <c r="Y14" s="97">
        <f>[9]ごみ処理量内訳!M14</f>
        <v>0</v>
      </c>
      <c r="Z14" s="97">
        <f>[9]資源化量内訳!Z14</f>
        <v>0</v>
      </c>
      <c r="AA14" s="97">
        <f t="shared" si="4"/>
        <v>6198</v>
      </c>
      <c r="AB14" s="40">
        <f t="shared" si="5"/>
        <v>100</v>
      </c>
      <c r="AC14" s="97">
        <f>[9]施設資源化量内訳!Z14</f>
        <v>378</v>
      </c>
      <c r="AD14" s="97">
        <f>[9]施設資源化量内訳!AV14</f>
        <v>105</v>
      </c>
      <c r="AE14" s="97">
        <f>[9]施設資源化量内訳!BR14</f>
        <v>0</v>
      </c>
      <c r="AF14" s="97">
        <f>[9]施設資源化量内訳!CN14</f>
        <v>0</v>
      </c>
      <c r="AG14" s="97">
        <f>[9]施設資源化量内訳!DJ14</f>
        <v>0</v>
      </c>
      <c r="AH14" s="97">
        <f>[9]施設資源化量内訳!EF14</f>
        <v>0</v>
      </c>
      <c r="AI14" s="97">
        <f>[9]施設資源化量内訳!FB14</f>
        <v>154</v>
      </c>
      <c r="AJ14" s="97">
        <f t="shared" si="6"/>
        <v>637</v>
      </c>
      <c r="AK14" s="40">
        <f t="shared" si="7"/>
        <v>10.277508873830268</v>
      </c>
      <c r="AL14" s="40">
        <f>IF((AA14+J14)&lt;&gt;0,([9]資源化量内訳!D14-[9]資源化量内訳!S14-[9]資源化量内訳!U14-[9]資源化量内訳!W14-[9]資源化量内訳!V14)/(AA14+J14)*100,"-")</f>
        <v>7.4378831881252019</v>
      </c>
      <c r="AM14" s="97">
        <f>[9]ごみ処理量内訳!AA14</f>
        <v>0</v>
      </c>
      <c r="AN14" s="97">
        <f>[9]ごみ処理量内訳!AB14</f>
        <v>223</v>
      </c>
      <c r="AO14" s="97">
        <f>[9]ごみ処理量内訳!AC14</f>
        <v>0</v>
      </c>
      <c r="AP14" s="97">
        <f t="shared" si="8"/>
        <v>223</v>
      </c>
      <c r="AQ14" s="98" t="s">
        <v>48</v>
      </c>
    </row>
    <row r="15" spans="1:44" ht="13.5" customHeight="1" x14ac:dyDescent="0.2">
      <c r="A15" s="95" t="s">
        <v>44</v>
      </c>
      <c r="B15" s="96" t="s">
        <v>61</v>
      </c>
      <c r="C15" s="95" t="s">
        <v>62</v>
      </c>
      <c r="D15" s="97">
        <f t="shared" si="0"/>
        <v>35928</v>
      </c>
      <c r="E15" s="97">
        <v>35928</v>
      </c>
      <c r="F15" s="97">
        <v>0</v>
      </c>
      <c r="G15" s="97">
        <v>1181</v>
      </c>
      <c r="H15" s="97">
        <f>SUM([9]ごみ搬入量内訳!E15,+[9]ごみ搬入量内訳!AD15)</f>
        <v>10810</v>
      </c>
      <c r="I15" s="97">
        <f>[9]ごみ搬入量内訳!BC15</f>
        <v>1827</v>
      </c>
      <c r="J15" s="97">
        <f>[9]資源化量内訳!BR15</f>
        <v>269</v>
      </c>
      <c r="K15" s="97">
        <f t="shared" si="1"/>
        <v>12906</v>
      </c>
      <c r="L15" s="39">
        <f t="shared" si="2"/>
        <v>984.16010102396569</v>
      </c>
      <c r="M15" s="97">
        <f>IF(D15&lt;&gt;0,([9]ごみ搬入量内訳!BR15+'R4実績'!J15)/'R4実績'!D15/365*1000000,"-")</f>
        <v>695.98862870337325</v>
      </c>
      <c r="N15" s="97">
        <f>IF(D15&lt;&gt;0,[9]ごみ搬入量内訳!CM15/'R4実績'!D15/365*1000000,"-")</f>
        <v>288.1714723205925</v>
      </c>
      <c r="O15" s="97">
        <f>[9]ごみ搬入量内訳!DH15</f>
        <v>0</v>
      </c>
      <c r="P15" s="97">
        <f>[9]ごみ処理量内訳!E15</f>
        <v>9881</v>
      </c>
      <c r="Q15" s="97">
        <f>[9]ごみ処理量内訳!N15</f>
        <v>1410</v>
      </c>
      <c r="R15" s="97">
        <f t="shared" si="3"/>
        <v>403</v>
      </c>
      <c r="S15" s="97">
        <f>[9]ごみ処理量内訳!G15</f>
        <v>0</v>
      </c>
      <c r="T15" s="97">
        <f>[9]ごみ処理量内訳!L15</f>
        <v>403</v>
      </c>
      <c r="U15" s="97">
        <f>[9]ごみ処理量内訳!H15</f>
        <v>0</v>
      </c>
      <c r="V15" s="97">
        <f>[9]ごみ処理量内訳!I15</f>
        <v>0</v>
      </c>
      <c r="W15" s="97">
        <f>[9]ごみ処理量内訳!J15</f>
        <v>0</v>
      </c>
      <c r="X15" s="97">
        <f>[9]ごみ処理量内訳!K15</f>
        <v>0</v>
      </c>
      <c r="Y15" s="97">
        <f>[9]ごみ処理量内訳!M15</f>
        <v>0</v>
      </c>
      <c r="Z15" s="97">
        <f>[9]資源化量内訳!Z15</f>
        <v>929</v>
      </c>
      <c r="AA15" s="97">
        <f t="shared" si="4"/>
        <v>12623</v>
      </c>
      <c r="AB15" s="40">
        <f t="shared" si="5"/>
        <v>88.829913649687072</v>
      </c>
      <c r="AC15" s="97">
        <f>[9]施設資源化量内訳!Z15</f>
        <v>590</v>
      </c>
      <c r="AD15" s="97">
        <f>[9]施設資源化量内訳!AV15</f>
        <v>0</v>
      </c>
      <c r="AE15" s="97">
        <f>[9]施設資源化量内訳!BR15</f>
        <v>0</v>
      </c>
      <c r="AF15" s="97">
        <f>[9]施設資源化量内訳!CN15</f>
        <v>0</v>
      </c>
      <c r="AG15" s="97">
        <f>[9]施設資源化量内訳!DJ15</f>
        <v>0</v>
      </c>
      <c r="AH15" s="97">
        <f>[9]施設資源化量内訳!EF15</f>
        <v>0</v>
      </c>
      <c r="AI15" s="97">
        <f>[9]施設資源化量内訳!FB15</f>
        <v>403</v>
      </c>
      <c r="AJ15" s="97">
        <f t="shared" si="6"/>
        <v>993</v>
      </c>
      <c r="AK15" s="40">
        <f t="shared" si="7"/>
        <v>16.995035681042506</v>
      </c>
      <c r="AL15" s="40">
        <f>IF((AA15+J15)&lt;&gt;0,([9]資源化量内訳!D15-[9]資源化量内訳!S15-[9]資源化量内訳!U15-[9]資源化量内訳!W15-[9]資源化量内訳!V15)/(AA15+J15)*100,"-")</f>
        <v>16.995035681042506</v>
      </c>
      <c r="AM15" s="97">
        <f>[9]ごみ処理量内訳!AA15</f>
        <v>1410</v>
      </c>
      <c r="AN15" s="97">
        <f>[9]ごみ処理量内訳!AB15</f>
        <v>924</v>
      </c>
      <c r="AO15" s="97">
        <f>[9]ごみ処理量内訳!AC15</f>
        <v>0</v>
      </c>
      <c r="AP15" s="97">
        <f t="shared" si="8"/>
        <v>2334</v>
      </c>
      <c r="AQ15" s="98" t="s">
        <v>48</v>
      </c>
    </row>
    <row r="16" spans="1:44" ht="13.5" customHeight="1" x14ac:dyDescent="0.2">
      <c r="A16" s="95" t="s">
        <v>44</v>
      </c>
      <c r="B16" s="96" t="s">
        <v>63</v>
      </c>
      <c r="C16" s="95" t="s">
        <v>64</v>
      </c>
      <c r="D16" s="97">
        <f t="shared" si="0"/>
        <v>65292</v>
      </c>
      <c r="E16" s="97">
        <v>65292</v>
      </c>
      <c r="F16" s="97">
        <v>0</v>
      </c>
      <c r="G16" s="97">
        <v>1408</v>
      </c>
      <c r="H16" s="97">
        <f>SUM([9]ごみ搬入量内訳!E16,+[9]ごみ搬入量内訳!AD16)</f>
        <v>16576</v>
      </c>
      <c r="I16" s="97">
        <f>[9]ごみ搬入量内訳!BC16</f>
        <v>1287</v>
      </c>
      <c r="J16" s="97">
        <f>[9]資源化量内訳!BR16</f>
        <v>0</v>
      </c>
      <c r="K16" s="97">
        <f t="shared" si="1"/>
        <v>17863</v>
      </c>
      <c r="L16" s="39">
        <f t="shared" si="2"/>
        <v>749.55164533782477</v>
      </c>
      <c r="M16" s="97">
        <f>IF(D16&lt;&gt;0,([9]ごみ搬入量内訳!BR16+'R4実績'!J16)/'R4実績'!D16/365*1000000,"-")</f>
        <v>527.24158448579567</v>
      </c>
      <c r="N16" s="97">
        <f>IF(D16&lt;&gt;0,[9]ごみ搬入量内訳!CM16/'R4実績'!D16/365*1000000,"-")</f>
        <v>222.31006085202912</v>
      </c>
      <c r="O16" s="97">
        <f>[9]ごみ搬入量内訳!DH16</f>
        <v>0</v>
      </c>
      <c r="P16" s="97">
        <f>[9]ごみ処理量内訳!E16</f>
        <v>14002</v>
      </c>
      <c r="Q16" s="97">
        <f>[9]ごみ処理量内訳!N16</f>
        <v>0</v>
      </c>
      <c r="R16" s="97">
        <f t="shared" si="3"/>
        <v>2751</v>
      </c>
      <c r="S16" s="97">
        <f>[9]ごみ処理量内訳!G16</f>
        <v>0</v>
      </c>
      <c r="T16" s="97">
        <f>[9]ごみ処理量内訳!L16</f>
        <v>2043</v>
      </c>
      <c r="U16" s="97">
        <f>[9]ごみ処理量内訳!H16</f>
        <v>0</v>
      </c>
      <c r="V16" s="97">
        <f>[9]ごみ処理量内訳!I16</f>
        <v>0</v>
      </c>
      <c r="W16" s="97">
        <f>[9]ごみ処理量内訳!J16</f>
        <v>0</v>
      </c>
      <c r="X16" s="97">
        <f>[9]ごみ処理量内訳!K16</f>
        <v>226</v>
      </c>
      <c r="Y16" s="97">
        <f>[9]ごみ処理量内訳!M16</f>
        <v>482</v>
      </c>
      <c r="Z16" s="97">
        <f>[9]資源化量内訳!Z16</f>
        <v>1110</v>
      </c>
      <c r="AA16" s="97">
        <f t="shared" si="4"/>
        <v>17863</v>
      </c>
      <c r="AB16" s="40">
        <f t="shared" si="5"/>
        <v>100</v>
      </c>
      <c r="AC16" s="97">
        <f>[9]施設資源化量内訳!Z16</f>
        <v>0</v>
      </c>
      <c r="AD16" s="97">
        <f>[9]施設資源化量内訳!AV16</f>
        <v>0</v>
      </c>
      <c r="AE16" s="97">
        <f>[9]施設資源化量内訳!BR16</f>
        <v>0</v>
      </c>
      <c r="AF16" s="97">
        <f>[9]施設資源化量内訳!CN16</f>
        <v>0</v>
      </c>
      <c r="AG16" s="97">
        <f>[9]施設資源化量内訳!DJ16</f>
        <v>0</v>
      </c>
      <c r="AH16" s="97">
        <f>[9]施設資源化量内訳!EF16</f>
        <v>226</v>
      </c>
      <c r="AI16" s="97">
        <f>[9]施設資源化量内訳!FB16</f>
        <v>2043</v>
      </c>
      <c r="AJ16" s="97">
        <f t="shared" si="6"/>
        <v>2269</v>
      </c>
      <c r="AK16" s="40">
        <f t="shared" si="7"/>
        <v>18.916195487879975</v>
      </c>
      <c r="AL16" s="40">
        <f>IF((AA16+J16)&lt;&gt;0,([9]資源化量内訳!D16-[9]資源化量内訳!S16-[9]資源化量内訳!U16-[9]資源化量内訳!W16-[9]資源化量内訳!V16)/(AA16+J16)*100,"-")</f>
        <v>17.651010468566312</v>
      </c>
      <c r="AM16" s="97">
        <f>[9]ごみ処理量内訳!AA16</f>
        <v>0</v>
      </c>
      <c r="AN16" s="97">
        <f>[9]ごみ処理量内訳!AB16</f>
        <v>800</v>
      </c>
      <c r="AO16" s="97">
        <f>[9]ごみ処理量内訳!AC16</f>
        <v>482</v>
      </c>
      <c r="AP16" s="97">
        <f t="shared" si="8"/>
        <v>1282</v>
      </c>
      <c r="AQ16" s="98" t="s">
        <v>48</v>
      </c>
    </row>
    <row r="17" spans="1:43" ht="13.5" customHeight="1" x14ac:dyDescent="0.2">
      <c r="A17" s="95" t="s">
        <v>44</v>
      </c>
      <c r="B17" s="96" t="s">
        <v>65</v>
      </c>
      <c r="C17" s="95" t="s">
        <v>66</v>
      </c>
      <c r="D17" s="97">
        <f t="shared" si="0"/>
        <v>46275</v>
      </c>
      <c r="E17" s="97">
        <v>46275</v>
      </c>
      <c r="F17" s="97">
        <v>0</v>
      </c>
      <c r="G17" s="97">
        <v>941</v>
      </c>
      <c r="H17" s="97">
        <f>SUM([9]ごみ搬入量内訳!E17,+[9]ごみ搬入量内訳!AD17)</f>
        <v>11605</v>
      </c>
      <c r="I17" s="97">
        <f>[9]ごみ搬入量内訳!BC17</f>
        <v>1736</v>
      </c>
      <c r="J17" s="97">
        <f>[9]資源化量内訳!BR17</f>
        <v>0</v>
      </c>
      <c r="K17" s="97">
        <f t="shared" si="1"/>
        <v>13341</v>
      </c>
      <c r="L17" s="39">
        <f t="shared" si="2"/>
        <v>789.85812926000756</v>
      </c>
      <c r="M17" s="97">
        <f>IF(D17&lt;&gt;0,([9]ごみ搬入量内訳!BR17+'R4実績'!J17)/'R4実績'!D17/365*1000000,"-")</f>
        <v>566.59488022024368</v>
      </c>
      <c r="N17" s="97">
        <f>IF(D17&lt;&gt;0,[9]ごみ搬入量内訳!CM17/'R4実績'!D17/365*1000000,"-")</f>
        <v>223.26324903976376</v>
      </c>
      <c r="O17" s="97">
        <f>[9]ごみ搬入量内訳!DH17</f>
        <v>0</v>
      </c>
      <c r="P17" s="97">
        <f>[9]ごみ処理量内訳!E17</f>
        <v>0</v>
      </c>
      <c r="Q17" s="97">
        <f>[9]ごみ処理量内訳!N17</f>
        <v>0</v>
      </c>
      <c r="R17" s="97">
        <f t="shared" si="3"/>
        <v>13341</v>
      </c>
      <c r="S17" s="97">
        <f>[9]ごみ処理量内訳!G17</f>
        <v>0</v>
      </c>
      <c r="T17" s="97">
        <f>[9]ごみ処理量内訳!L17</f>
        <v>1616</v>
      </c>
      <c r="U17" s="97">
        <f>[9]ごみ処理量内訳!H17</f>
        <v>0</v>
      </c>
      <c r="V17" s="97">
        <f>[9]ごみ処理量内訳!I17</f>
        <v>0</v>
      </c>
      <c r="W17" s="97">
        <f>[9]ごみ処理量内訳!J17</f>
        <v>0</v>
      </c>
      <c r="X17" s="97">
        <f>[9]ごみ処理量内訳!K17</f>
        <v>11725</v>
      </c>
      <c r="Y17" s="97">
        <f>[9]ごみ処理量内訳!M17</f>
        <v>0</v>
      </c>
      <c r="Z17" s="97">
        <f>[9]資源化量内訳!Z17</f>
        <v>0</v>
      </c>
      <c r="AA17" s="97">
        <f t="shared" si="4"/>
        <v>13341</v>
      </c>
      <c r="AB17" s="40">
        <f t="shared" si="5"/>
        <v>100</v>
      </c>
      <c r="AC17" s="97">
        <f>[9]施設資源化量内訳!Z17</f>
        <v>0</v>
      </c>
      <c r="AD17" s="97">
        <f>[9]施設資源化量内訳!AV17</f>
        <v>0</v>
      </c>
      <c r="AE17" s="97">
        <f>[9]施設資源化量内訳!BR17</f>
        <v>0</v>
      </c>
      <c r="AF17" s="97">
        <f>[9]施設資源化量内訳!CN17</f>
        <v>0</v>
      </c>
      <c r="AG17" s="97">
        <f>[9]施設資源化量内訳!DJ17</f>
        <v>0</v>
      </c>
      <c r="AH17" s="97">
        <f>[9]施設資源化量内訳!EF17</f>
        <v>6877</v>
      </c>
      <c r="AI17" s="97">
        <f>[9]施設資源化量内訳!FB17</f>
        <v>760</v>
      </c>
      <c r="AJ17" s="97">
        <f t="shared" si="6"/>
        <v>7637</v>
      </c>
      <c r="AK17" s="40">
        <f t="shared" si="7"/>
        <v>57.244584363990704</v>
      </c>
      <c r="AL17" s="40">
        <f>IF((AA17+J17)&lt;&gt;0,([9]資源化量内訳!D17-[9]資源化量内訳!S17-[9]資源化量内訳!U17-[9]資源化量内訳!W17-[9]資源化量内訳!V17)/(AA17+J17)*100,"-")</f>
        <v>5.6967243834794994</v>
      </c>
      <c r="AM17" s="97">
        <f>[9]ごみ処理量内訳!AA17</f>
        <v>0</v>
      </c>
      <c r="AN17" s="97">
        <f>[9]ごみ処理量内訳!AB17</f>
        <v>0</v>
      </c>
      <c r="AO17" s="97">
        <f>[9]ごみ処理量内訳!AC17</f>
        <v>0</v>
      </c>
      <c r="AP17" s="97">
        <f t="shared" si="8"/>
        <v>0</v>
      </c>
      <c r="AQ17" s="98" t="s">
        <v>48</v>
      </c>
    </row>
    <row r="18" spans="1:43" ht="13.5" customHeight="1" x14ac:dyDescent="0.2">
      <c r="A18" s="95" t="s">
        <v>44</v>
      </c>
      <c r="B18" s="96" t="s">
        <v>67</v>
      </c>
      <c r="C18" s="95" t="s">
        <v>68</v>
      </c>
      <c r="D18" s="97">
        <f t="shared" si="0"/>
        <v>57219</v>
      </c>
      <c r="E18" s="97">
        <v>57219</v>
      </c>
      <c r="F18" s="97">
        <v>0</v>
      </c>
      <c r="G18" s="97">
        <v>5595</v>
      </c>
      <c r="H18" s="97">
        <f>SUM([9]ごみ搬入量内訳!E18,+[9]ごみ搬入量内訳!AD18)</f>
        <v>14158</v>
      </c>
      <c r="I18" s="97">
        <f>[9]ごみ搬入量内訳!BC18</f>
        <v>174</v>
      </c>
      <c r="J18" s="97">
        <f>[9]資源化量内訳!BR18</f>
        <v>236</v>
      </c>
      <c r="K18" s="97">
        <f t="shared" si="1"/>
        <v>14568</v>
      </c>
      <c r="L18" s="39">
        <f t="shared" si="2"/>
        <v>697.536286323132</v>
      </c>
      <c r="M18" s="97">
        <f>IF(D18&lt;&gt;0,([9]ごみ搬入量内訳!BR18+'R4実績'!J18)/'R4実績'!D18/365*1000000,"-")</f>
        <v>487.71997614548479</v>
      </c>
      <c r="N18" s="97">
        <f>IF(D18&lt;&gt;0,[9]ごみ搬入量内訳!CM18/'R4実績'!D18/365*1000000,"-")</f>
        <v>209.81631017764721</v>
      </c>
      <c r="O18" s="97">
        <f>[9]ごみ搬入量内訳!DH18</f>
        <v>0</v>
      </c>
      <c r="P18" s="97">
        <f>[9]ごみ処理量内訳!E18</f>
        <v>13381</v>
      </c>
      <c r="Q18" s="97">
        <f>[9]ごみ処理量内訳!N18</f>
        <v>200</v>
      </c>
      <c r="R18" s="97">
        <f t="shared" si="3"/>
        <v>751</v>
      </c>
      <c r="S18" s="97">
        <f>[9]ごみ処理量内訳!G18</f>
        <v>0</v>
      </c>
      <c r="T18" s="97">
        <f>[9]ごみ処理量内訳!L18</f>
        <v>741</v>
      </c>
      <c r="U18" s="97">
        <f>[9]ごみ処理量内訳!H18</f>
        <v>0</v>
      </c>
      <c r="V18" s="97">
        <f>[9]ごみ処理量内訳!I18</f>
        <v>0</v>
      </c>
      <c r="W18" s="97">
        <f>[9]ごみ処理量内訳!J18</f>
        <v>0</v>
      </c>
      <c r="X18" s="97">
        <f>[9]ごみ処理量内訳!K18</f>
        <v>10</v>
      </c>
      <c r="Y18" s="97">
        <f>[9]ごみ処理量内訳!M18</f>
        <v>0</v>
      </c>
      <c r="Z18" s="97">
        <f>[9]資源化量内訳!Z18</f>
        <v>0</v>
      </c>
      <c r="AA18" s="97">
        <f t="shared" si="4"/>
        <v>14332</v>
      </c>
      <c r="AB18" s="40">
        <f t="shared" si="5"/>
        <v>98.604521350823333</v>
      </c>
      <c r="AC18" s="97">
        <f>[9]施設資源化量内訳!Z18</f>
        <v>1745</v>
      </c>
      <c r="AD18" s="97">
        <f>[9]施設資源化量内訳!AV18</f>
        <v>0</v>
      </c>
      <c r="AE18" s="97">
        <f>[9]施設資源化量内訳!BR18</f>
        <v>0</v>
      </c>
      <c r="AF18" s="97">
        <f>[9]施設資源化量内訳!CN18</f>
        <v>0</v>
      </c>
      <c r="AG18" s="97">
        <f>[9]施設資源化量内訳!DJ18</f>
        <v>0</v>
      </c>
      <c r="AH18" s="97">
        <f>[9]施設資源化量内訳!EF18</f>
        <v>10</v>
      </c>
      <c r="AI18" s="97">
        <f>[9]施設資源化量内訳!FB18</f>
        <v>319</v>
      </c>
      <c r="AJ18" s="97">
        <f t="shared" si="6"/>
        <v>2074</v>
      </c>
      <c r="AK18" s="40">
        <f t="shared" si="7"/>
        <v>15.856672158154861</v>
      </c>
      <c r="AL18" s="40">
        <f>IF((AA18+J18)&lt;&gt;0,([9]資源化量内訳!D18-[9]資源化量内訳!S18-[9]資源化量内訳!U18-[9]資源化量内訳!W18-[9]資源化量内訳!V18)/(AA18+J18)*100,"-")</f>
        <v>3.8783635365183962</v>
      </c>
      <c r="AM18" s="97">
        <f>[9]ごみ処理量内訳!AA18</f>
        <v>200</v>
      </c>
      <c r="AN18" s="97">
        <f>[9]ごみ処理量内訳!AB18</f>
        <v>0</v>
      </c>
      <c r="AO18" s="97">
        <f>[9]ごみ処理量内訳!AC18</f>
        <v>35</v>
      </c>
      <c r="AP18" s="97">
        <f t="shared" si="8"/>
        <v>235</v>
      </c>
      <c r="AQ18" s="98" t="s">
        <v>48</v>
      </c>
    </row>
    <row r="19" spans="1:43" ht="13.5" customHeight="1" x14ac:dyDescent="0.2">
      <c r="A19" s="95" t="s">
        <v>44</v>
      </c>
      <c r="B19" s="96" t="s">
        <v>69</v>
      </c>
      <c r="C19" s="95" t="s">
        <v>70</v>
      </c>
      <c r="D19" s="97">
        <f t="shared" si="0"/>
        <v>53901</v>
      </c>
      <c r="E19" s="97">
        <v>53901</v>
      </c>
      <c r="F19" s="97">
        <v>0</v>
      </c>
      <c r="G19" s="97">
        <v>1981</v>
      </c>
      <c r="H19" s="97">
        <f>SUM([9]ごみ搬入量内訳!E19,+[9]ごみ搬入量内訳!AD19)</f>
        <v>15451</v>
      </c>
      <c r="I19" s="97">
        <f>[9]ごみ搬入量内訳!BC19</f>
        <v>2269</v>
      </c>
      <c r="J19" s="97">
        <f>[9]資源化量内訳!BR19</f>
        <v>455</v>
      </c>
      <c r="K19" s="97">
        <f t="shared" si="1"/>
        <v>18175</v>
      </c>
      <c r="L19" s="39">
        <f t="shared" si="2"/>
        <v>923.81441064071544</v>
      </c>
      <c r="M19" s="97">
        <f>IF(D19&lt;&gt;0,([9]ごみ搬入量内訳!BR19+'R4実績'!J19)/'R4実績'!D19/365*1000000,"-")</f>
        <v>644.76400544580338</v>
      </c>
      <c r="N19" s="97">
        <f>IF(D19&lt;&gt;0,[9]ごみ搬入量内訳!CM19/'R4実績'!D19/365*1000000,"-")</f>
        <v>279.05040519491212</v>
      </c>
      <c r="O19" s="97">
        <f>[9]ごみ搬入量内訳!DH19</f>
        <v>0</v>
      </c>
      <c r="P19" s="97">
        <f>[9]ごみ処理量内訳!E19</f>
        <v>13958</v>
      </c>
      <c r="Q19" s="97">
        <f>[9]ごみ処理量内訳!N19</f>
        <v>2117</v>
      </c>
      <c r="R19" s="97">
        <f t="shared" si="3"/>
        <v>0</v>
      </c>
      <c r="S19" s="97">
        <f>[9]ごみ処理量内訳!G19</f>
        <v>0</v>
      </c>
      <c r="T19" s="97">
        <f>[9]ごみ処理量内訳!L19</f>
        <v>0</v>
      </c>
      <c r="U19" s="97">
        <f>[9]ごみ処理量内訳!H19</f>
        <v>0</v>
      </c>
      <c r="V19" s="97">
        <f>[9]ごみ処理量内訳!I19</f>
        <v>0</v>
      </c>
      <c r="W19" s="97">
        <f>[9]ごみ処理量内訳!J19</f>
        <v>0</v>
      </c>
      <c r="X19" s="97">
        <f>[9]ごみ処理量内訳!K19</f>
        <v>0</v>
      </c>
      <c r="Y19" s="97">
        <f>[9]ごみ処理量内訳!M19</f>
        <v>0</v>
      </c>
      <c r="Z19" s="97">
        <f>[9]資源化量内訳!Z19</f>
        <v>1645</v>
      </c>
      <c r="AA19" s="97">
        <f t="shared" si="4"/>
        <v>17720</v>
      </c>
      <c r="AB19" s="40">
        <f t="shared" si="5"/>
        <v>88.053047404063207</v>
      </c>
      <c r="AC19" s="97">
        <f>[9]施設資源化量内訳!Z19</f>
        <v>0</v>
      </c>
      <c r="AD19" s="97">
        <f>[9]施設資源化量内訳!AV19</f>
        <v>0</v>
      </c>
      <c r="AE19" s="97">
        <f>[9]施設資源化量内訳!BR19</f>
        <v>0</v>
      </c>
      <c r="AF19" s="97">
        <f>[9]施設資源化量内訳!CN19</f>
        <v>0</v>
      </c>
      <c r="AG19" s="97">
        <f>[9]施設資源化量内訳!DJ19</f>
        <v>0</v>
      </c>
      <c r="AH19" s="97">
        <f>[9]施設資源化量内訳!EF19</f>
        <v>0</v>
      </c>
      <c r="AI19" s="97">
        <f>[9]施設資源化量内訳!FB19</f>
        <v>0</v>
      </c>
      <c r="AJ19" s="97">
        <f t="shared" si="6"/>
        <v>0</v>
      </c>
      <c r="AK19" s="40">
        <f t="shared" si="7"/>
        <v>11.554332874828061</v>
      </c>
      <c r="AL19" s="40">
        <f>IF((AA19+J19)&lt;&gt;0,([9]資源化量内訳!D19-[9]資源化量内訳!S19-[9]資源化量内訳!U19-[9]資源化量内訳!W19-[9]資源化量内訳!V19)/(AA19+J19)*100,"-")</f>
        <v>11.554332874828061</v>
      </c>
      <c r="AM19" s="97">
        <f>[9]ごみ処理量内訳!AA19</f>
        <v>2117</v>
      </c>
      <c r="AN19" s="97">
        <f>[9]ごみ処理量内訳!AB19</f>
        <v>1881</v>
      </c>
      <c r="AO19" s="97">
        <f>[9]ごみ処理量内訳!AC19</f>
        <v>0</v>
      </c>
      <c r="AP19" s="97">
        <f t="shared" si="8"/>
        <v>3998</v>
      </c>
      <c r="AQ19" s="98" t="s">
        <v>48</v>
      </c>
    </row>
    <row r="20" spans="1:43" ht="13.5" customHeight="1" x14ac:dyDescent="0.2">
      <c r="A20" s="95" t="s">
        <v>44</v>
      </c>
      <c r="B20" s="96" t="s">
        <v>71</v>
      </c>
      <c r="C20" s="95" t="s">
        <v>72</v>
      </c>
      <c r="D20" s="97">
        <f t="shared" si="0"/>
        <v>143010</v>
      </c>
      <c r="E20" s="97">
        <v>143010</v>
      </c>
      <c r="F20" s="97">
        <v>0</v>
      </c>
      <c r="G20" s="97">
        <v>3522</v>
      </c>
      <c r="H20" s="97">
        <f>SUM([9]ごみ搬入量内訳!E20,+[9]ごみ搬入量内訳!AD20)</f>
        <v>39553</v>
      </c>
      <c r="I20" s="97">
        <f>[9]ごみ搬入量内訳!BC20</f>
        <v>4573</v>
      </c>
      <c r="J20" s="97">
        <f>[9]資源化量内訳!BR20</f>
        <v>974</v>
      </c>
      <c r="K20" s="97">
        <f t="shared" si="1"/>
        <v>45100</v>
      </c>
      <c r="L20" s="39">
        <f t="shared" si="2"/>
        <v>864.00701933862274</v>
      </c>
      <c r="M20" s="97">
        <f>IF(D20&lt;&gt;0,([9]ごみ搬入量内訳!BR20+'R4実績'!J20)/'R4実績'!D20/365*1000000,"-")</f>
        <v>645.72551205826198</v>
      </c>
      <c r="N20" s="97">
        <f>IF(D20&lt;&gt;0,[9]ごみ搬入量内訳!CM20/'R4実績'!D20/365*1000000,"-")</f>
        <v>218.28150728036067</v>
      </c>
      <c r="O20" s="97">
        <f>[9]ごみ搬入量内訳!DH20</f>
        <v>0</v>
      </c>
      <c r="P20" s="97">
        <f>[9]ごみ処理量内訳!E20</f>
        <v>35125</v>
      </c>
      <c r="Q20" s="97">
        <f>[9]ごみ処理量内訳!N20</f>
        <v>89</v>
      </c>
      <c r="R20" s="97">
        <f t="shared" si="3"/>
        <v>7781</v>
      </c>
      <c r="S20" s="97">
        <f>[9]ごみ処理量内訳!G20</f>
        <v>3092</v>
      </c>
      <c r="T20" s="97">
        <f>[9]ごみ処理量内訳!L20</f>
        <v>1114</v>
      </c>
      <c r="U20" s="97">
        <f>[9]ごみ処理量内訳!H20</f>
        <v>0</v>
      </c>
      <c r="V20" s="97">
        <f>[9]ごみ処理量内訳!I20</f>
        <v>0</v>
      </c>
      <c r="W20" s="97">
        <f>[9]ごみ処理量内訳!J20</f>
        <v>0</v>
      </c>
      <c r="X20" s="97">
        <f>[9]ごみ処理量内訳!K20</f>
        <v>3575</v>
      </c>
      <c r="Y20" s="97">
        <f>[9]ごみ処理量内訳!M20</f>
        <v>0</v>
      </c>
      <c r="Z20" s="97">
        <f>[9]資源化量内訳!Z20</f>
        <v>1131</v>
      </c>
      <c r="AA20" s="97">
        <f t="shared" si="4"/>
        <v>44126</v>
      </c>
      <c r="AB20" s="40">
        <f t="shared" si="5"/>
        <v>99.798304854280929</v>
      </c>
      <c r="AC20" s="97">
        <f>[9]施設資源化量内訳!Z20</f>
        <v>4610</v>
      </c>
      <c r="AD20" s="97">
        <f>[9]施設資源化量内訳!AV20</f>
        <v>455</v>
      </c>
      <c r="AE20" s="97">
        <f>[9]施設資源化量内訳!BR20</f>
        <v>0</v>
      </c>
      <c r="AF20" s="97">
        <f>[9]施設資源化量内訳!CN20</f>
        <v>0</v>
      </c>
      <c r="AG20" s="97">
        <f>[9]施設資源化量内訳!DJ20</f>
        <v>0</v>
      </c>
      <c r="AH20" s="97">
        <f>[9]施設資源化量内訳!EF20</f>
        <v>3575</v>
      </c>
      <c r="AI20" s="97">
        <f>[9]施設資源化量内訳!FB20</f>
        <v>1114</v>
      </c>
      <c r="AJ20" s="97">
        <f t="shared" si="6"/>
        <v>9754</v>
      </c>
      <c r="AK20" s="40">
        <f t="shared" si="7"/>
        <v>26.294900221729488</v>
      </c>
      <c r="AL20" s="40">
        <f>IF((AA20+J20)&lt;&gt;0,([9]資源化量内訳!D20-[9]資源化量内訳!S20-[9]資源化量内訳!U20-[9]資源化量内訳!W20-[9]資源化量内訳!V20)/(AA20+J20)*100,"-")</f>
        <v>24.168514412416854</v>
      </c>
      <c r="AM20" s="97">
        <f>[9]ごみ処理量内訳!AA20</f>
        <v>89</v>
      </c>
      <c r="AN20" s="97">
        <f>[9]ごみ処理量内訳!AB20</f>
        <v>282</v>
      </c>
      <c r="AO20" s="97">
        <f>[9]ごみ処理量内訳!AC20</f>
        <v>0</v>
      </c>
      <c r="AP20" s="97">
        <f t="shared" si="8"/>
        <v>371</v>
      </c>
      <c r="AQ20" s="98" t="s">
        <v>48</v>
      </c>
    </row>
    <row r="21" spans="1:43" ht="13.5" customHeight="1" x14ac:dyDescent="0.2">
      <c r="A21" s="95" t="s">
        <v>44</v>
      </c>
      <c r="B21" s="96" t="s">
        <v>73</v>
      </c>
      <c r="C21" s="95" t="s">
        <v>74</v>
      </c>
      <c r="D21" s="97">
        <f t="shared" si="0"/>
        <v>98891</v>
      </c>
      <c r="E21" s="97">
        <v>98891</v>
      </c>
      <c r="F21" s="97">
        <v>0</v>
      </c>
      <c r="G21" s="97">
        <v>8329</v>
      </c>
      <c r="H21" s="97">
        <f>SUM([9]ごみ搬入量内訳!E21,+[9]ごみ搬入量内訳!AD21)</f>
        <v>25111</v>
      </c>
      <c r="I21" s="97">
        <f>[9]ごみ搬入量内訳!BC21</f>
        <v>258</v>
      </c>
      <c r="J21" s="97">
        <f>[9]資源化量内訳!BR21</f>
        <v>882</v>
      </c>
      <c r="K21" s="97">
        <f t="shared" si="1"/>
        <v>26251</v>
      </c>
      <c r="L21" s="39">
        <f t="shared" si="2"/>
        <v>727.27091388706231</v>
      </c>
      <c r="M21" s="97">
        <f>IF(D21&lt;&gt;0,([9]ごみ搬入量内訳!BR21+'R4実績'!J21)/'R4実績'!D21/365*1000000,"-")</f>
        <v>546.19428087628785</v>
      </c>
      <c r="N21" s="97">
        <f>IF(D21&lt;&gt;0,[9]ごみ搬入量内訳!CM21/'R4実績'!D21/365*1000000,"-")</f>
        <v>181.07663301077443</v>
      </c>
      <c r="O21" s="97">
        <f>[9]ごみ搬入量内訳!DH21</f>
        <v>0</v>
      </c>
      <c r="P21" s="97">
        <f>[9]ごみ処理量内訳!E21</f>
        <v>23047</v>
      </c>
      <c r="Q21" s="97">
        <f>[9]ごみ処理量内訳!N21</f>
        <v>336</v>
      </c>
      <c r="R21" s="97">
        <f t="shared" si="3"/>
        <v>1639</v>
      </c>
      <c r="S21" s="97">
        <f>[9]ごみ処理量内訳!G21</f>
        <v>0</v>
      </c>
      <c r="T21" s="97">
        <f>[9]ごみ処理量内訳!L21</f>
        <v>1603</v>
      </c>
      <c r="U21" s="97">
        <f>[9]ごみ処理量内訳!H21</f>
        <v>36</v>
      </c>
      <c r="V21" s="97">
        <f>[9]ごみ処理量内訳!I21</f>
        <v>0</v>
      </c>
      <c r="W21" s="97">
        <f>[9]ごみ処理量内訳!J21</f>
        <v>0</v>
      </c>
      <c r="X21" s="97">
        <f>[9]ごみ処理量内訳!K21</f>
        <v>0</v>
      </c>
      <c r="Y21" s="97">
        <f>[9]ごみ処理量内訳!M21</f>
        <v>0</v>
      </c>
      <c r="Z21" s="97">
        <f>[9]資源化量内訳!Z21</f>
        <v>347</v>
      </c>
      <c r="AA21" s="97">
        <f t="shared" si="4"/>
        <v>25369</v>
      </c>
      <c r="AB21" s="40">
        <f t="shared" si="5"/>
        <v>98.675548898261653</v>
      </c>
      <c r="AC21" s="97">
        <f>[9]施設資源化量内訳!Z21</f>
        <v>3012</v>
      </c>
      <c r="AD21" s="97">
        <f>[9]施設資源化量内訳!AV21</f>
        <v>0</v>
      </c>
      <c r="AE21" s="97">
        <f>[9]施設資源化量内訳!BR21</f>
        <v>36</v>
      </c>
      <c r="AF21" s="97">
        <f>[9]施設資源化量内訳!CN21</f>
        <v>0</v>
      </c>
      <c r="AG21" s="97">
        <f>[9]施設資源化量内訳!DJ21</f>
        <v>0</v>
      </c>
      <c r="AH21" s="97">
        <f>[9]施設資源化量内訳!EF21</f>
        <v>0</v>
      </c>
      <c r="AI21" s="97">
        <f>[9]施設資源化量内訳!FB21</f>
        <v>763</v>
      </c>
      <c r="AJ21" s="97">
        <f t="shared" si="6"/>
        <v>3811</v>
      </c>
      <c r="AK21" s="40">
        <f t="shared" si="7"/>
        <v>19.199268599291454</v>
      </c>
      <c r="AL21" s="40">
        <f>IF((AA21+J21)&lt;&gt;0,([9]資源化量内訳!D21-[9]資源化量内訳!S21-[9]資源化量内訳!U21-[9]資源化量内訳!W21-[9]資源化量内訳!V21)/(AA21+J21)*100,"-")</f>
        <v>7.7254199840006086</v>
      </c>
      <c r="AM21" s="97">
        <f>[9]ごみ処理量内訳!AA21</f>
        <v>336</v>
      </c>
      <c r="AN21" s="97">
        <f>[9]ごみ処理量内訳!AB21</f>
        <v>0</v>
      </c>
      <c r="AO21" s="97">
        <f>[9]ごみ処理量内訳!AC21</f>
        <v>83</v>
      </c>
      <c r="AP21" s="97">
        <f t="shared" si="8"/>
        <v>419</v>
      </c>
      <c r="AQ21" s="98" t="s">
        <v>48</v>
      </c>
    </row>
    <row r="22" spans="1:43" ht="13.5" customHeight="1" x14ac:dyDescent="0.2">
      <c r="A22" s="95" t="s">
        <v>44</v>
      </c>
      <c r="B22" s="96" t="s">
        <v>75</v>
      </c>
      <c r="C22" s="95" t="s">
        <v>76</v>
      </c>
      <c r="D22" s="97">
        <f t="shared" si="0"/>
        <v>24412</v>
      </c>
      <c r="E22" s="97">
        <v>24412</v>
      </c>
      <c r="F22" s="97">
        <v>0</v>
      </c>
      <c r="G22" s="97">
        <v>670</v>
      </c>
      <c r="H22" s="97">
        <f>SUM([9]ごみ搬入量内訳!E22,+[9]ごみ搬入量内訳!AD22)</f>
        <v>5872</v>
      </c>
      <c r="I22" s="97">
        <f>[9]ごみ搬入量内訳!BC22</f>
        <v>414</v>
      </c>
      <c r="J22" s="97">
        <f>[9]資源化量内訳!BR22</f>
        <v>186</v>
      </c>
      <c r="K22" s="97">
        <f t="shared" si="1"/>
        <v>6472</v>
      </c>
      <c r="L22" s="39">
        <f t="shared" si="2"/>
        <v>726.34388207910331</v>
      </c>
      <c r="M22" s="97">
        <f>IF(D22&lt;&gt;0,([9]ごみ搬入量内訳!BR22+'R4実績'!J22)/'R4実績'!D22/365*1000000,"-")</f>
        <v>537.79973469144977</v>
      </c>
      <c r="N22" s="97">
        <f>IF(D22&lt;&gt;0,[9]ごみ搬入量内訳!CM22/'R4実績'!D22/365*1000000,"-")</f>
        <v>188.54414738765351</v>
      </c>
      <c r="O22" s="97">
        <f>[9]ごみ搬入量内訳!DH22</f>
        <v>0</v>
      </c>
      <c r="P22" s="97">
        <f>[9]ごみ処理量内訳!E22</f>
        <v>5355</v>
      </c>
      <c r="Q22" s="97">
        <f>[9]ごみ処理量内訳!N22</f>
        <v>0</v>
      </c>
      <c r="R22" s="97">
        <f t="shared" si="3"/>
        <v>581</v>
      </c>
      <c r="S22" s="97">
        <f>[9]ごみ処理量内訳!G22</f>
        <v>581</v>
      </c>
      <c r="T22" s="97">
        <f>[9]ごみ処理量内訳!L22</f>
        <v>0</v>
      </c>
      <c r="U22" s="97">
        <f>[9]ごみ処理量内訳!H22</f>
        <v>0</v>
      </c>
      <c r="V22" s="97">
        <f>[9]ごみ処理量内訳!I22</f>
        <v>0</v>
      </c>
      <c r="W22" s="97">
        <f>[9]ごみ処理量内訳!J22</f>
        <v>0</v>
      </c>
      <c r="X22" s="97">
        <f>[9]ごみ処理量内訳!K22</f>
        <v>0</v>
      </c>
      <c r="Y22" s="97">
        <f>[9]ごみ処理量内訳!M22</f>
        <v>0</v>
      </c>
      <c r="Z22" s="97">
        <f>[9]資源化量内訳!Z22</f>
        <v>350</v>
      </c>
      <c r="AA22" s="97">
        <f t="shared" si="4"/>
        <v>6286</v>
      </c>
      <c r="AB22" s="40">
        <f t="shared" si="5"/>
        <v>100</v>
      </c>
      <c r="AC22" s="97">
        <f>[9]施設資源化量内訳!Z22</f>
        <v>0</v>
      </c>
      <c r="AD22" s="97">
        <f>[9]施設資源化量内訳!AV22</f>
        <v>125</v>
      </c>
      <c r="AE22" s="97">
        <f>[9]施設資源化量内訳!BR22</f>
        <v>0</v>
      </c>
      <c r="AF22" s="97">
        <f>[9]施設資源化量内訳!CN22</f>
        <v>0</v>
      </c>
      <c r="AG22" s="97">
        <f>[9]施設資源化量内訳!DJ22</f>
        <v>0</v>
      </c>
      <c r="AH22" s="97">
        <f>[9]施設資源化量内訳!EF22</f>
        <v>0</v>
      </c>
      <c r="AI22" s="97">
        <f>[9]施設資源化量内訳!FB22</f>
        <v>0</v>
      </c>
      <c r="AJ22" s="97">
        <f t="shared" si="6"/>
        <v>125</v>
      </c>
      <c r="AK22" s="40">
        <f t="shared" si="7"/>
        <v>10.213226205191594</v>
      </c>
      <c r="AL22" s="40">
        <f>IF((AA22+J22)&lt;&gt;0,([9]資源化量内訳!D22-[9]資源化量内訳!S22-[9]資源化量内訳!U22-[9]資源化量内訳!W22-[9]資源化量内訳!V22)/(AA22+J22)*100,"-")</f>
        <v>10.213226205191594</v>
      </c>
      <c r="AM22" s="97">
        <f>[9]ごみ処理量内訳!AA22</f>
        <v>0</v>
      </c>
      <c r="AN22" s="97">
        <f>[9]ごみ処理量内訳!AB22</f>
        <v>621</v>
      </c>
      <c r="AO22" s="97">
        <f>[9]ごみ処理量内訳!AC22</f>
        <v>83</v>
      </c>
      <c r="AP22" s="97">
        <f t="shared" si="8"/>
        <v>704</v>
      </c>
      <c r="AQ22" s="98" t="s">
        <v>48</v>
      </c>
    </row>
    <row r="23" spans="1:43" ht="13.5" customHeight="1" x14ac:dyDescent="0.2">
      <c r="A23" s="95" t="s">
        <v>44</v>
      </c>
      <c r="B23" s="96" t="s">
        <v>77</v>
      </c>
      <c r="C23" s="95" t="s">
        <v>78</v>
      </c>
      <c r="D23" s="97">
        <f t="shared" si="0"/>
        <v>56229</v>
      </c>
      <c r="E23" s="97">
        <v>56229</v>
      </c>
      <c r="F23" s="97">
        <v>0</v>
      </c>
      <c r="G23" s="97">
        <v>2620</v>
      </c>
      <c r="H23" s="97">
        <f>SUM([9]ごみ搬入量内訳!E23,+[9]ごみ搬入量内訳!AD23)</f>
        <v>12383</v>
      </c>
      <c r="I23" s="97">
        <f>[9]ごみ搬入量内訳!BC23</f>
        <v>1530</v>
      </c>
      <c r="J23" s="97">
        <f>[9]資源化量内訳!BR23</f>
        <v>757</v>
      </c>
      <c r="K23" s="97">
        <f t="shared" si="1"/>
        <v>14670</v>
      </c>
      <c r="L23" s="39">
        <f t="shared" si="2"/>
        <v>714.78740190858468</v>
      </c>
      <c r="M23" s="97">
        <f>IF(D23&lt;&gt;0,([9]ごみ搬入量内訳!BR23+'R4実績'!J23)/'R4実績'!D23/365*1000000,"-")</f>
        <v>466.34152853899542</v>
      </c>
      <c r="N23" s="97">
        <f>IF(D23&lt;&gt;0,[9]ごみ搬入量内訳!CM23/'R4実績'!D23/365*1000000,"-")</f>
        <v>248.44587336958918</v>
      </c>
      <c r="O23" s="97">
        <f>[9]ごみ搬入量内訳!DH23</f>
        <v>0</v>
      </c>
      <c r="P23" s="97">
        <f>[9]ごみ処理量内訳!E23</f>
        <v>12266</v>
      </c>
      <c r="Q23" s="97">
        <f>[9]ごみ処理量内訳!N23</f>
        <v>0</v>
      </c>
      <c r="R23" s="97">
        <f t="shared" si="3"/>
        <v>966</v>
      </c>
      <c r="S23" s="97">
        <f>[9]ごみ処理量内訳!G23</f>
        <v>595</v>
      </c>
      <c r="T23" s="97">
        <f>[9]ごみ処理量内訳!L23</f>
        <v>371</v>
      </c>
      <c r="U23" s="97">
        <f>[9]ごみ処理量内訳!H23</f>
        <v>0</v>
      </c>
      <c r="V23" s="97">
        <f>[9]ごみ処理量内訳!I23</f>
        <v>0</v>
      </c>
      <c r="W23" s="97">
        <f>[9]ごみ処理量内訳!J23</f>
        <v>0</v>
      </c>
      <c r="X23" s="97">
        <f>[9]ごみ処理量内訳!K23</f>
        <v>0</v>
      </c>
      <c r="Y23" s="97">
        <f>[9]ごみ処理量内訳!M23</f>
        <v>0</v>
      </c>
      <c r="Z23" s="97">
        <f>[9]資源化量内訳!Z23</f>
        <v>681</v>
      </c>
      <c r="AA23" s="97">
        <f t="shared" si="4"/>
        <v>13913</v>
      </c>
      <c r="AB23" s="40">
        <f t="shared" si="5"/>
        <v>100</v>
      </c>
      <c r="AC23" s="97">
        <f>[9]施設資源化量内訳!Z23</f>
        <v>720</v>
      </c>
      <c r="AD23" s="97">
        <f>[9]施設資源化量内訳!AV23</f>
        <v>0</v>
      </c>
      <c r="AE23" s="97">
        <f>[9]施設資源化量内訳!BR23</f>
        <v>0</v>
      </c>
      <c r="AF23" s="97">
        <f>[9]施設資源化量内訳!CN23</f>
        <v>0</v>
      </c>
      <c r="AG23" s="97">
        <f>[9]施設資源化量内訳!DJ23</f>
        <v>0</v>
      </c>
      <c r="AH23" s="97">
        <f>[9]施設資源化量内訳!EF23</f>
        <v>0</v>
      </c>
      <c r="AI23" s="97">
        <f>[9]施設資源化量内訳!FB23</f>
        <v>371</v>
      </c>
      <c r="AJ23" s="97">
        <f t="shared" si="6"/>
        <v>1091</v>
      </c>
      <c r="AK23" s="40">
        <f t="shared" si="7"/>
        <v>17.239263803680981</v>
      </c>
      <c r="AL23" s="40">
        <f>IF((AA23+J23)&lt;&gt;0,([9]資源化量内訳!D23-[9]資源化量内訳!S23-[9]資源化量内訳!U23-[9]資源化量内訳!W23-[9]資源化量内訳!V23)/(AA23+J23)*100,"-")</f>
        <v>17.239263803680981</v>
      </c>
      <c r="AM23" s="97">
        <f>[9]ごみ処理量内訳!AA23</f>
        <v>0</v>
      </c>
      <c r="AN23" s="97">
        <f>[9]ごみ処理量内訳!AB23</f>
        <v>432</v>
      </c>
      <c r="AO23" s="97">
        <f>[9]ごみ処理量内訳!AC23</f>
        <v>83</v>
      </c>
      <c r="AP23" s="97">
        <f t="shared" si="8"/>
        <v>515</v>
      </c>
      <c r="AQ23" s="98" t="s">
        <v>48</v>
      </c>
    </row>
    <row r="24" spans="1:43" ht="13.5" customHeight="1" x14ac:dyDescent="0.2">
      <c r="A24" s="95" t="s">
        <v>44</v>
      </c>
      <c r="B24" s="96" t="s">
        <v>79</v>
      </c>
      <c r="C24" s="95" t="s">
        <v>80</v>
      </c>
      <c r="D24" s="97">
        <f t="shared" si="0"/>
        <v>22311</v>
      </c>
      <c r="E24" s="97">
        <v>22311</v>
      </c>
      <c r="F24" s="97">
        <v>0</v>
      </c>
      <c r="G24" s="97">
        <v>182</v>
      </c>
      <c r="H24" s="97">
        <f>SUM([9]ごみ搬入量内訳!E24,+[9]ごみ搬入量内訳!AD24)</f>
        <v>5269</v>
      </c>
      <c r="I24" s="97">
        <f>[9]ごみ搬入量内訳!BC24</f>
        <v>1248</v>
      </c>
      <c r="J24" s="97">
        <f>[9]資源化量内訳!BR24</f>
        <v>337</v>
      </c>
      <c r="K24" s="97">
        <f t="shared" si="1"/>
        <v>6854</v>
      </c>
      <c r="L24" s="39">
        <f t="shared" si="2"/>
        <v>841.65130167992561</v>
      </c>
      <c r="M24" s="97">
        <f>IF(D24&lt;&gt;0,([9]ごみ搬入量内訳!BR24+'R4実績'!J24)/'R4実績'!D24/365*1000000,"-")</f>
        <v>683.73423515521245</v>
      </c>
      <c r="N24" s="97">
        <f>IF(D24&lt;&gt;0,[9]ごみ搬入量内訳!CM24/'R4実績'!D24/365*1000000,"-")</f>
        <v>157.91706652471325</v>
      </c>
      <c r="O24" s="97">
        <f>[9]ごみ搬入量内訳!DH24</f>
        <v>0</v>
      </c>
      <c r="P24" s="97">
        <f>[9]ごみ処理量内訳!E24</f>
        <v>5340</v>
      </c>
      <c r="Q24" s="97">
        <f>[9]ごみ処理量内訳!N24</f>
        <v>136</v>
      </c>
      <c r="R24" s="97">
        <f t="shared" si="3"/>
        <v>1245</v>
      </c>
      <c r="S24" s="97">
        <f>[9]ごみ処理量内訳!G24</f>
        <v>0</v>
      </c>
      <c r="T24" s="97">
        <f>[9]ごみ処理量内訳!L24</f>
        <v>1245</v>
      </c>
      <c r="U24" s="97">
        <f>[9]ごみ処理量内訳!H24</f>
        <v>0</v>
      </c>
      <c r="V24" s="97">
        <f>[9]ごみ処理量内訳!I24</f>
        <v>0</v>
      </c>
      <c r="W24" s="97">
        <f>[9]ごみ処理量内訳!J24</f>
        <v>0</v>
      </c>
      <c r="X24" s="97">
        <f>[9]ごみ処理量内訳!K24</f>
        <v>0</v>
      </c>
      <c r="Y24" s="97">
        <f>[9]ごみ処理量内訳!M24</f>
        <v>0</v>
      </c>
      <c r="Z24" s="97">
        <f>[9]資源化量内訳!Z24</f>
        <v>0</v>
      </c>
      <c r="AA24" s="97">
        <f t="shared" si="4"/>
        <v>6721</v>
      </c>
      <c r="AB24" s="40">
        <f t="shared" si="5"/>
        <v>97.976491593512876</v>
      </c>
      <c r="AC24" s="97">
        <f>[9]施設資源化量内訳!Z24</f>
        <v>0</v>
      </c>
      <c r="AD24" s="97">
        <f>[9]施設資源化量内訳!AV24</f>
        <v>0</v>
      </c>
      <c r="AE24" s="97">
        <f>[9]施設資源化量内訳!BR24</f>
        <v>0</v>
      </c>
      <c r="AF24" s="97">
        <f>[9]施設資源化量内訳!CN24</f>
        <v>0</v>
      </c>
      <c r="AG24" s="97">
        <f>[9]施設資源化量内訳!DJ24</f>
        <v>0</v>
      </c>
      <c r="AH24" s="97">
        <f>[9]施設資源化量内訳!EF24</f>
        <v>0</v>
      </c>
      <c r="AI24" s="97">
        <f>[9]施設資源化量内訳!FB24</f>
        <v>1109</v>
      </c>
      <c r="AJ24" s="97">
        <f t="shared" si="6"/>
        <v>1109</v>
      </c>
      <c r="AK24" s="40">
        <f t="shared" si="7"/>
        <v>20.48739019552281</v>
      </c>
      <c r="AL24" s="40">
        <f>IF((AA24+J24)&lt;&gt;0,([9]資源化量内訳!D24-[9]資源化量内訳!S24-[9]資源化量内訳!U24-[9]資源化量内訳!W24-[9]資源化量内訳!V24)/(AA24+J24)*100,"-")</f>
        <v>20.48739019552281</v>
      </c>
      <c r="AM24" s="97">
        <f>[9]ごみ処理量内訳!AA24</f>
        <v>136</v>
      </c>
      <c r="AN24" s="97">
        <f>[9]ごみ処理量内訳!AB24</f>
        <v>632</v>
      </c>
      <c r="AO24" s="97">
        <f>[9]ごみ処理量内訳!AC24</f>
        <v>0</v>
      </c>
      <c r="AP24" s="97">
        <f t="shared" si="8"/>
        <v>768</v>
      </c>
      <c r="AQ24" s="98" t="s">
        <v>48</v>
      </c>
    </row>
    <row r="25" spans="1:43" ht="13.5" customHeight="1" x14ac:dyDescent="0.2">
      <c r="A25" s="95" t="s">
        <v>44</v>
      </c>
      <c r="B25" s="96" t="s">
        <v>81</v>
      </c>
      <c r="C25" s="95" t="s">
        <v>82</v>
      </c>
      <c r="D25" s="97">
        <f t="shared" si="0"/>
        <v>32329</v>
      </c>
      <c r="E25" s="97">
        <v>32329</v>
      </c>
      <c r="F25" s="97">
        <v>0</v>
      </c>
      <c r="G25" s="97">
        <v>683</v>
      </c>
      <c r="H25" s="97">
        <f>SUM([9]ごみ搬入量内訳!E25,+[9]ごみ搬入量内訳!AD25)</f>
        <v>9582</v>
      </c>
      <c r="I25" s="97">
        <f>[9]ごみ搬入量内訳!BC25</f>
        <v>282</v>
      </c>
      <c r="J25" s="97">
        <f>[9]資源化量内訳!BR25</f>
        <v>129</v>
      </c>
      <c r="K25" s="97">
        <f t="shared" si="1"/>
        <v>9993</v>
      </c>
      <c r="L25" s="39">
        <f t="shared" si="2"/>
        <v>846.85830652914785</v>
      </c>
      <c r="M25" s="97">
        <f>IF(D25&lt;&gt;0,([9]ごみ搬入量内訳!BR25+'R4実績'!J25)/'R4実績'!D25/365*1000000,"-")</f>
        <v>515.58950634677637</v>
      </c>
      <c r="N25" s="97">
        <f>IF(D25&lt;&gt;0,[9]ごみ搬入量内訳!CM25/'R4実績'!D25/365*1000000,"-")</f>
        <v>331.26880018237154</v>
      </c>
      <c r="O25" s="97">
        <f>[9]ごみ搬入量内訳!DH25</f>
        <v>973</v>
      </c>
      <c r="P25" s="97">
        <f>[9]ごみ処理量内訳!E25</f>
        <v>8450</v>
      </c>
      <c r="Q25" s="97">
        <f>[9]ごみ処理量内訳!N25</f>
        <v>0</v>
      </c>
      <c r="R25" s="97">
        <f t="shared" si="3"/>
        <v>846</v>
      </c>
      <c r="S25" s="97">
        <f>[9]ごみ処理量内訳!G25</f>
        <v>257</v>
      </c>
      <c r="T25" s="97">
        <f>[9]ごみ処理量内訳!L25</f>
        <v>504</v>
      </c>
      <c r="U25" s="97">
        <f>[9]ごみ処理量内訳!H25</f>
        <v>0</v>
      </c>
      <c r="V25" s="97">
        <f>[9]ごみ処理量内訳!I25</f>
        <v>0</v>
      </c>
      <c r="W25" s="97">
        <f>[9]ごみ処理量内訳!J25</f>
        <v>0</v>
      </c>
      <c r="X25" s="97">
        <f>[9]ごみ処理量内訳!K25</f>
        <v>85</v>
      </c>
      <c r="Y25" s="97">
        <f>[9]ごみ処理量内訳!M25</f>
        <v>0</v>
      </c>
      <c r="Z25" s="97">
        <f>[9]資源化量内訳!Z25</f>
        <v>568</v>
      </c>
      <c r="AA25" s="97">
        <f t="shared" si="4"/>
        <v>9864</v>
      </c>
      <c r="AB25" s="40">
        <f t="shared" si="5"/>
        <v>100</v>
      </c>
      <c r="AC25" s="97">
        <f>[9]施設資源化量内訳!Z25</f>
        <v>0</v>
      </c>
      <c r="AD25" s="97">
        <f>[9]施設資源化量内訳!AV25</f>
        <v>257</v>
      </c>
      <c r="AE25" s="97">
        <f>[9]施設資源化量内訳!BR25</f>
        <v>0</v>
      </c>
      <c r="AF25" s="97">
        <f>[9]施設資源化量内訳!CN25</f>
        <v>0</v>
      </c>
      <c r="AG25" s="97">
        <f>[9]施設資源化量内訳!DJ25</f>
        <v>0</v>
      </c>
      <c r="AH25" s="97">
        <f>[9]施設資源化量内訳!EF25</f>
        <v>85</v>
      </c>
      <c r="AI25" s="97">
        <f>[9]施設資源化量内訳!FB25</f>
        <v>504</v>
      </c>
      <c r="AJ25" s="97">
        <f t="shared" si="6"/>
        <v>846</v>
      </c>
      <c r="AK25" s="40">
        <f t="shared" si="7"/>
        <v>15.440808565996198</v>
      </c>
      <c r="AL25" s="40">
        <f>IF((AA25+J25)&lt;&gt;0,([9]資源化量内訳!D25-[9]資源化量内訳!S25-[9]資源化量内訳!U25-[9]資源化量内訳!W25-[9]資源化量内訳!V25)/(AA25+J25)*100,"-")</f>
        <v>15.440808565996198</v>
      </c>
      <c r="AM25" s="97">
        <f>[9]ごみ処理量内訳!AA25</f>
        <v>0</v>
      </c>
      <c r="AN25" s="97">
        <f>[9]ごみ処理量内訳!AB25</f>
        <v>440</v>
      </c>
      <c r="AO25" s="97">
        <f>[9]ごみ処理量内訳!AC25</f>
        <v>0</v>
      </c>
      <c r="AP25" s="97">
        <f t="shared" si="8"/>
        <v>440</v>
      </c>
      <c r="AQ25" s="98" t="s">
        <v>48</v>
      </c>
    </row>
    <row r="26" spans="1:43" ht="13.5" customHeight="1" x14ac:dyDescent="0.2">
      <c r="A26" s="95" t="s">
        <v>44</v>
      </c>
      <c r="B26" s="96" t="s">
        <v>83</v>
      </c>
      <c r="C26" s="95" t="s">
        <v>84</v>
      </c>
      <c r="D26" s="97">
        <f t="shared" si="0"/>
        <v>37605</v>
      </c>
      <c r="E26" s="97">
        <v>37605</v>
      </c>
      <c r="F26" s="97">
        <v>0</v>
      </c>
      <c r="G26" s="97">
        <v>554</v>
      </c>
      <c r="H26" s="97">
        <f>SUM([9]ごみ搬入量内訳!E26,+[9]ごみ搬入量内訳!AD26)</f>
        <v>8081</v>
      </c>
      <c r="I26" s="97">
        <f>[9]ごみ搬入量内訳!BC26</f>
        <v>4123</v>
      </c>
      <c r="J26" s="97">
        <f>[9]資源化量内訳!BR26</f>
        <v>0</v>
      </c>
      <c r="K26" s="97">
        <f t="shared" si="1"/>
        <v>12204</v>
      </c>
      <c r="L26" s="39">
        <f t="shared" si="2"/>
        <v>889.12688308353052</v>
      </c>
      <c r="M26" s="97">
        <f>IF(D26&lt;&gt;0,([9]ごみ搬入量内訳!BR26+'R4実績'!J26)/'R4実績'!D26/365*1000000,"-")</f>
        <v>652.41979990273808</v>
      </c>
      <c r="N26" s="97">
        <f>IF(D26&lt;&gt;0,[9]ごみ搬入量内訳!CM26/'R4実績'!D26/365*1000000,"-")</f>
        <v>236.70708318079241</v>
      </c>
      <c r="O26" s="97">
        <f>[9]ごみ搬入量内訳!DH26</f>
        <v>0</v>
      </c>
      <c r="P26" s="97">
        <f>[9]ごみ処理量内訳!E26</f>
        <v>9587</v>
      </c>
      <c r="Q26" s="97">
        <f>[9]ごみ処理量内訳!N26</f>
        <v>637</v>
      </c>
      <c r="R26" s="97">
        <f t="shared" si="3"/>
        <v>1980</v>
      </c>
      <c r="S26" s="97">
        <f>[9]ごみ処理量内訳!G26</f>
        <v>0</v>
      </c>
      <c r="T26" s="97">
        <f>[9]ごみ処理量内訳!L26</f>
        <v>1980</v>
      </c>
      <c r="U26" s="97">
        <f>[9]ごみ処理量内訳!H26</f>
        <v>0</v>
      </c>
      <c r="V26" s="97">
        <f>[9]ごみ処理量内訳!I26</f>
        <v>0</v>
      </c>
      <c r="W26" s="97">
        <f>[9]ごみ処理量内訳!J26</f>
        <v>0</v>
      </c>
      <c r="X26" s="97">
        <f>[9]ごみ処理量内訳!K26</f>
        <v>0</v>
      </c>
      <c r="Y26" s="97">
        <f>[9]ごみ処理量内訳!M26</f>
        <v>0</v>
      </c>
      <c r="Z26" s="97">
        <f>[9]資源化量内訳!Z26</f>
        <v>0</v>
      </c>
      <c r="AA26" s="97">
        <f t="shared" si="4"/>
        <v>12204</v>
      </c>
      <c r="AB26" s="40">
        <f t="shared" si="5"/>
        <v>94.780399868895444</v>
      </c>
      <c r="AC26" s="97">
        <f>[9]施設資源化量内訳!Z26</f>
        <v>317</v>
      </c>
      <c r="AD26" s="97">
        <f>[9]施設資源化量内訳!AV26</f>
        <v>0</v>
      </c>
      <c r="AE26" s="97">
        <f>[9]施設資源化量内訳!BR26</f>
        <v>0</v>
      </c>
      <c r="AF26" s="97">
        <f>[9]施設資源化量内訳!CN26</f>
        <v>0</v>
      </c>
      <c r="AG26" s="97">
        <f>[9]施設資源化量内訳!DJ26</f>
        <v>0</v>
      </c>
      <c r="AH26" s="97">
        <f>[9]施設資源化量内訳!EF26</f>
        <v>0</v>
      </c>
      <c r="AI26" s="97">
        <f>[9]施設資源化量内訳!FB26</f>
        <v>1271</v>
      </c>
      <c r="AJ26" s="97">
        <f t="shared" si="6"/>
        <v>1588</v>
      </c>
      <c r="AK26" s="40">
        <f t="shared" si="7"/>
        <v>13.012127171419207</v>
      </c>
      <c r="AL26" s="40">
        <f>IF((AA26+J26)&lt;&gt;0,([9]資源化量内訳!D26-[9]資源化量内訳!S26-[9]資源化量内訳!U26-[9]資源化量内訳!W26-[9]資源化量内訳!V26)/(AA26+J26)*100,"-")</f>
        <v>13.012127171419207</v>
      </c>
      <c r="AM26" s="97">
        <f>[9]ごみ処理量内訳!AA26</f>
        <v>637</v>
      </c>
      <c r="AN26" s="97">
        <f>[9]ごみ処理量内訳!AB26</f>
        <v>694</v>
      </c>
      <c r="AO26" s="97">
        <f>[9]ごみ処理量内訳!AC26</f>
        <v>2</v>
      </c>
      <c r="AP26" s="97">
        <f t="shared" si="8"/>
        <v>1333</v>
      </c>
      <c r="AQ26" s="98" t="s">
        <v>48</v>
      </c>
    </row>
    <row r="27" spans="1:43" ht="13.5" customHeight="1" x14ac:dyDescent="0.2">
      <c r="A27" s="95" t="s">
        <v>44</v>
      </c>
      <c r="B27" s="96" t="s">
        <v>85</v>
      </c>
      <c r="C27" s="95" t="s">
        <v>86</v>
      </c>
      <c r="D27" s="97">
        <f t="shared" si="0"/>
        <v>29803</v>
      </c>
      <c r="E27" s="97">
        <v>29803</v>
      </c>
      <c r="F27" s="97">
        <v>0</v>
      </c>
      <c r="G27" s="97">
        <v>618</v>
      </c>
      <c r="H27" s="97">
        <f>SUM([9]ごみ搬入量内訳!E27,+[9]ごみ搬入量内訳!AD27)</f>
        <v>7015</v>
      </c>
      <c r="I27" s="97">
        <f>[9]ごみ搬入量内訳!BC27</f>
        <v>2624</v>
      </c>
      <c r="J27" s="97">
        <f>[9]資源化量内訳!BR27</f>
        <v>542</v>
      </c>
      <c r="K27" s="97">
        <f t="shared" si="1"/>
        <v>10181</v>
      </c>
      <c r="L27" s="39">
        <f t="shared" si="2"/>
        <v>935.91754806333279</v>
      </c>
      <c r="M27" s="97">
        <f>IF(D27&lt;&gt;0,([9]ごみ搬入量内訳!BR27+'R4実績'!J27)/'R4実績'!D27/365*1000000,"-")</f>
        <v>582.82263576480989</v>
      </c>
      <c r="N27" s="97">
        <f>IF(D27&lt;&gt;0,[9]ごみ搬入量内訳!CM27/'R4実績'!D27/365*1000000,"-")</f>
        <v>353.0949122985229</v>
      </c>
      <c r="O27" s="97">
        <f>[9]ごみ搬入量内訳!DH27</f>
        <v>0</v>
      </c>
      <c r="P27" s="97">
        <f>[9]ごみ処理量内訳!E27</f>
        <v>8628</v>
      </c>
      <c r="Q27" s="97">
        <f>[9]ごみ処理量内訳!N27</f>
        <v>0</v>
      </c>
      <c r="R27" s="97">
        <f t="shared" si="3"/>
        <v>854</v>
      </c>
      <c r="S27" s="97">
        <f>[9]ごみ処理量内訳!G27</f>
        <v>272</v>
      </c>
      <c r="T27" s="97">
        <f>[9]ごみ処理量内訳!L27</f>
        <v>582</v>
      </c>
      <c r="U27" s="97">
        <f>[9]ごみ処理量内訳!H27</f>
        <v>0</v>
      </c>
      <c r="V27" s="97">
        <f>[9]ごみ処理量内訳!I27</f>
        <v>0</v>
      </c>
      <c r="W27" s="97">
        <f>[9]ごみ処理量内訳!J27</f>
        <v>0</v>
      </c>
      <c r="X27" s="97">
        <f>[9]ごみ処理量内訳!K27</f>
        <v>0</v>
      </c>
      <c r="Y27" s="97">
        <f>[9]ごみ処理量内訳!M27</f>
        <v>0</v>
      </c>
      <c r="Z27" s="97">
        <f>[9]資源化量内訳!Z27</f>
        <v>129</v>
      </c>
      <c r="AA27" s="97">
        <f t="shared" si="4"/>
        <v>9611</v>
      </c>
      <c r="AB27" s="40">
        <f t="shared" si="5"/>
        <v>100</v>
      </c>
      <c r="AC27" s="97">
        <f>[9]施設資源化量内訳!Z27</f>
        <v>0</v>
      </c>
      <c r="AD27" s="97">
        <f>[9]施設資源化量内訳!AV27</f>
        <v>0</v>
      </c>
      <c r="AE27" s="97">
        <f>[9]施設資源化量内訳!BR27</f>
        <v>0</v>
      </c>
      <c r="AF27" s="97">
        <f>[9]施設資源化量内訳!CN27</f>
        <v>0</v>
      </c>
      <c r="AG27" s="97">
        <f>[9]施設資源化量内訳!DJ27</f>
        <v>0</v>
      </c>
      <c r="AH27" s="97">
        <f>[9]施設資源化量内訳!EF27</f>
        <v>0</v>
      </c>
      <c r="AI27" s="97">
        <f>[9]施設資源化量内訳!FB27</f>
        <v>0</v>
      </c>
      <c r="AJ27" s="97">
        <f t="shared" si="6"/>
        <v>0</v>
      </c>
      <c r="AK27" s="40">
        <f t="shared" si="7"/>
        <v>6.6088840736728063</v>
      </c>
      <c r="AL27" s="40">
        <f>IF((AA27+J27)&lt;&gt;0,([9]資源化量内訳!D27-[9]資源化量内訳!S27-[9]資源化量内訳!U27-[9]資源化量内訳!W27-[9]資源化量内訳!V27)/(AA27+J27)*100,"-")</f>
        <v>6.6088840736728063</v>
      </c>
      <c r="AM27" s="97">
        <f>[9]ごみ処理量内訳!AA27</f>
        <v>0</v>
      </c>
      <c r="AN27" s="97">
        <f>[9]ごみ処理量内訳!AB27</f>
        <v>1078</v>
      </c>
      <c r="AO27" s="97">
        <f>[9]ごみ処理量内訳!AC27</f>
        <v>36</v>
      </c>
      <c r="AP27" s="97">
        <f t="shared" si="8"/>
        <v>1114</v>
      </c>
      <c r="AQ27" s="98" t="s">
        <v>48</v>
      </c>
    </row>
    <row r="28" spans="1:43" ht="13.5" customHeight="1" x14ac:dyDescent="0.2">
      <c r="A28" s="95" t="s">
        <v>44</v>
      </c>
      <c r="B28" s="96" t="s">
        <v>87</v>
      </c>
      <c r="C28" s="95" t="s">
        <v>88</v>
      </c>
      <c r="D28" s="97">
        <f t="shared" si="0"/>
        <v>31728</v>
      </c>
      <c r="E28" s="97">
        <v>31728</v>
      </c>
      <c r="F28" s="97">
        <v>0</v>
      </c>
      <c r="G28" s="97">
        <v>920</v>
      </c>
      <c r="H28" s="97">
        <f>SUM([9]ごみ搬入量内訳!E28,+[9]ごみ搬入量内訳!AD28)</f>
        <v>7080</v>
      </c>
      <c r="I28" s="97">
        <f>[9]ごみ搬入量内訳!BC28</f>
        <v>1175</v>
      </c>
      <c r="J28" s="97">
        <f>[9]資源化量内訳!BR28</f>
        <v>384</v>
      </c>
      <c r="K28" s="97">
        <f t="shared" si="1"/>
        <v>8639</v>
      </c>
      <c r="L28" s="39">
        <f t="shared" si="2"/>
        <v>745.9812515974827</v>
      </c>
      <c r="M28" s="97">
        <f>IF(D28&lt;&gt;0,([9]ごみ搬入量内訳!BR28+'R4実績'!J28)/'R4実績'!D28/365*1000000,"-")</f>
        <v>588.39174075532435</v>
      </c>
      <c r="N28" s="97">
        <f>IF(D28&lt;&gt;0,[9]ごみ搬入量内訳!CM28/'R4実績'!D28/365*1000000,"-")</f>
        <v>157.58951084215835</v>
      </c>
      <c r="O28" s="97">
        <f>[9]ごみ搬入量内訳!DH28</f>
        <v>0</v>
      </c>
      <c r="P28" s="97">
        <f>[9]ごみ処理量内訳!E28</f>
        <v>6463</v>
      </c>
      <c r="Q28" s="97">
        <f>[9]ごみ処理量内訳!N28</f>
        <v>519</v>
      </c>
      <c r="R28" s="97">
        <f t="shared" si="3"/>
        <v>1273</v>
      </c>
      <c r="S28" s="97">
        <f>[9]ごみ処理量内訳!G28</f>
        <v>606</v>
      </c>
      <c r="T28" s="97">
        <f>[9]ごみ処理量内訳!L28</f>
        <v>667</v>
      </c>
      <c r="U28" s="97">
        <f>[9]ごみ処理量内訳!H28</f>
        <v>0</v>
      </c>
      <c r="V28" s="97">
        <f>[9]ごみ処理量内訳!I28</f>
        <v>0</v>
      </c>
      <c r="W28" s="97">
        <f>[9]ごみ処理量内訳!J28</f>
        <v>0</v>
      </c>
      <c r="X28" s="97">
        <f>[9]ごみ処理量内訳!K28</f>
        <v>0</v>
      </c>
      <c r="Y28" s="97">
        <f>[9]ごみ処理量内訳!M28</f>
        <v>0</v>
      </c>
      <c r="Z28" s="97">
        <f>[9]資源化量内訳!Z28</f>
        <v>0</v>
      </c>
      <c r="AA28" s="97">
        <f t="shared" si="4"/>
        <v>8255</v>
      </c>
      <c r="AB28" s="40">
        <f t="shared" si="5"/>
        <v>93.712901271956397</v>
      </c>
      <c r="AC28" s="97">
        <f>[9]施設資源化量内訳!Z28</f>
        <v>104</v>
      </c>
      <c r="AD28" s="97">
        <f>[9]施設資源化量内訳!AV28</f>
        <v>158</v>
      </c>
      <c r="AE28" s="97">
        <f>[9]施設資源化量内訳!BR28</f>
        <v>0</v>
      </c>
      <c r="AF28" s="97">
        <f>[9]施設資源化量内訳!CN28</f>
        <v>0</v>
      </c>
      <c r="AG28" s="97">
        <f>[9]施設資源化量内訳!DJ28</f>
        <v>0</v>
      </c>
      <c r="AH28" s="97">
        <f>[9]施設資源化量内訳!EF28</f>
        <v>0</v>
      </c>
      <c r="AI28" s="97">
        <f>[9]施設資源化量内訳!FB28</f>
        <v>667</v>
      </c>
      <c r="AJ28" s="97">
        <f t="shared" si="6"/>
        <v>929</v>
      </c>
      <c r="AK28" s="40">
        <f t="shared" si="7"/>
        <v>15.198518347030907</v>
      </c>
      <c r="AL28" s="40">
        <f>IF((AA28+J28)&lt;&gt;0,([9]資源化量内訳!D28-[9]資源化量内訳!S28-[9]資源化量内訳!U28-[9]資源化量内訳!W28-[9]資源化量内訳!V28)/(AA28+J28)*100,"-")</f>
        <v>15.198518347030907</v>
      </c>
      <c r="AM28" s="97">
        <f>[9]ごみ処理量内訳!AA28</f>
        <v>519</v>
      </c>
      <c r="AN28" s="97">
        <f>[9]ごみ処理量内訳!AB28</f>
        <v>502</v>
      </c>
      <c r="AO28" s="97">
        <f>[9]ごみ処理量内訳!AC28</f>
        <v>35</v>
      </c>
      <c r="AP28" s="97">
        <f t="shared" si="8"/>
        <v>1056</v>
      </c>
      <c r="AQ28" s="98" t="s">
        <v>48</v>
      </c>
    </row>
    <row r="29" spans="1:43" ht="13.5" customHeight="1" x14ac:dyDescent="0.2">
      <c r="A29" s="95" t="s">
        <v>44</v>
      </c>
      <c r="B29" s="96" t="s">
        <v>89</v>
      </c>
      <c r="C29" s="95" t="s">
        <v>90</v>
      </c>
      <c r="D29" s="97">
        <f t="shared" si="0"/>
        <v>26194</v>
      </c>
      <c r="E29" s="97">
        <v>26194</v>
      </c>
      <c r="F29" s="97">
        <v>0</v>
      </c>
      <c r="G29" s="97">
        <v>698</v>
      </c>
      <c r="H29" s="97">
        <f>SUM([9]ごみ搬入量内訳!E29,+[9]ごみ搬入量内訳!AD29)</f>
        <v>9439</v>
      </c>
      <c r="I29" s="97">
        <f>[9]ごみ搬入量内訳!BC29</f>
        <v>100</v>
      </c>
      <c r="J29" s="97">
        <f>[9]資源化量内訳!BR29</f>
        <v>0</v>
      </c>
      <c r="K29" s="97">
        <f t="shared" si="1"/>
        <v>9539</v>
      </c>
      <c r="L29" s="39">
        <f t="shared" si="2"/>
        <v>997.71881252739047</v>
      </c>
      <c r="M29" s="97">
        <f>IF(D29&lt;&gt;0,([9]ごみ搬入量内訳!BR29+'R4実績'!J29)/'R4実績'!D29/365*1000000,"-")</f>
        <v>547.44315596691069</v>
      </c>
      <c r="N29" s="97">
        <f>IF(D29&lt;&gt;0,[9]ごみ搬入量内訳!CM29/'R4実績'!D29/365*1000000,"-")</f>
        <v>450.27565656047966</v>
      </c>
      <c r="O29" s="97">
        <f>[9]ごみ搬入量内訳!DH29</f>
        <v>0</v>
      </c>
      <c r="P29" s="97">
        <f>[9]ごみ処理量内訳!E29</f>
        <v>8538</v>
      </c>
      <c r="Q29" s="97">
        <f>[9]ごみ処理量内訳!N29</f>
        <v>0</v>
      </c>
      <c r="R29" s="97">
        <f t="shared" si="3"/>
        <v>948</v>
      </c>
      <c r="S29" s="97">
        <f>[9]ごみ処理量内訳!G29</f>
        <v>0</v>
      </c>
      <c r="T29" s="97">
        <f>[9]ごみ処理量内訳!L29</f>
        <v>948</v>
      </c>
      <c r="U29" s="97">
        <f>[9]ごみ処理量内訳!H29</f>
        <v>0</v>
      </c>
      <c r="V29" s="97">
        <f>[9]ごみ処理量内訳!I29</f>
        <v>0</v>
      </c>
      <c r="W29" s="97">
        <f>[9]ごみ処理量内訳!J29</f>
        <v>0</v>
      </c>
      <c r="X29" s="97">
        <f>[9]ごみ処理量内訳!K29</f>
        <v>0</v>
      </c>
      <c r="Y29" s="97">
        <f>[9]ごみ処理量内訳!M29</f>
        <v>0</v>
      </c>
      <c r="Z29" s="97">
        <f>[9]資源化量内訳!Z29</f>
        <v>0</v>
      </c>
      <c r="AA29" s="97">
        <f t="shared" si="4"/>
        <v>9486</v>
      </c>
      <c r="AB29" s="40">
        <f t="shared" si="5"/>
        <v>100</v>
      </c>
      <c r="AC29" s="97">
        <f>[9]施設資源化量内訳!Z29</f>
        <v>1115</v>
      </c>
      <c r="AD29" s="97">
        <f>[9]施設資源化量内訳!AV29</f>
        <v>0</v>
      </c>
      <c r="AE29" s="97">
        <f>[9]施設資源化量内訳!BR29</f>
        <v>0</v>
      </c>
      <c r="AF29" s="97">
        <f>[9]施設資源化量内訳!CN29</f>
        <v>0</v>
      </c>
      <c r="AG29" s="97">
        <f>[9]施設資源化量内訳!DJ29</f>
        <v>0</v>
      </c>
      <c r="AH29" s="97">
        <f>[9]施設資源化量内訳!EF29</f>
        <v>0</v>
      </c>
      <c r="AI29" s="97">
        <f>[9]施設資源化量内訳!FB29</f>
        <v>948</v>
      </c>
      <c r="AJ29" s="97">
        <f t="shared" si="6"/>
        <v>2063</v>
      </c>
      <c r="AK29" s="40">
        <f t="shared" si="7"/>
        <v>21.747838920514443</v>
      </c>
      <c r="AL29" s="40">
        <f>IF((AA29+J29)&lt;&gt;0,([9]資源化量内訳!D29-[9]資源化量内訳!S29-[9]資源化量内訳!U29-[9]資源化量内訳!W29-[9]資源化量内訳!V29)/(AA29+J29)*100,"-")</f>
        <v>21.747838920514443</v>
      </c>
      <c r="AM29" s="97">
        <f>[9]ごみ処理量内訳!AA29</f>
        <v>0</v>
      </c>
      <c r="AN29" s="97">
        <f>[9]ごみ処理量内訳!AB29</f>
        <v>203</v>
      </c>
      <c r="AO29" s="97">
        <f>[9]ごみ処理量内訳!AC29</f>
        <v>0</v>
      </c>
      <c r="AP29" s="97">
        <f t="shared" si="8"/>
        <v>203</v>
      </c>
      <c r="AQ29" s="98" t="s">
        <v>48</v>
      </c>
    </row>
    <row r="30" spans="1:43" ht="13.5" customHeight="1" x14ac:dyDescent="0.2">
      <c r="A30" s="95" t="s">
        <v>44</v>
      </c>
      <c r="B30" s="96" t="s">
        <v>91</v>
      </c>
      <c r="C30" s="95" t="s">
        <v>92</v>
      </c>
      <c r="D30" s="97">
        <f t="shared" si="0"/>
        <v>21956</v>
      </c>
      <c r="E30" s="97">
        <v>21956</v>
      </c>
      <c r="F30" s="97">
        <v>0</v>
      </c>
      <c r="G30" s="97">
        <v>353</v>
      </c>
      <c r="H30" s="97">
        <f>SUM([9]ごみ搬入量内訳!E30,+[9]ごみ搬入量内訳!AD30)</f>
        <v>6258</v>
      </c>
      <c r="I30" s="97">
        <f>[9]ごみ搬入量内訳!BC30</f>
        <v>170</v>
      </c>
      <c r="J30" s="97">
        <f>[9]資源化量内訳!BR30</f>
        <v>68</v>
      </c>
      <c r="K30" s="97">
        <f t="shared" si="1"/>
        <v>6496</v>
      </c>
      <c r="L30" s="39">
        <f t="shared" si="2"/>
        <v>810.58755119204795</v>
      </c>
      <c r="M30" s="97">
        <f>IF(D30&lt;&gt;0,([9]ごみ搬入量内訳!BR30+'R4実績'!J30)/'R4実績'!D30/365*1000000,"-")</f>
        <v>497.00896188391732</v>
      </c>
      <c r="N30" s="97">
        <f>IF(D30&lt;&gt;0,[9]ごみ搬入量内訳!CM30/'R4実績'!D30/365*1000000,"-")</f>
        <v>313.57858930813057</v>
      </c>
      <c r="O30" s="97">
        <f>[9]ごみ搬入量内訳!DH30</f>
        <v>0</v>
      </c>
      <c r="P30" s="97">
        <f>[9]ごみ処理量内訳!E30</f>
        <v>5577</v>
      </c>
      <c r="Q30" s="97">
        <f>[9]ごみ処理量内訳!N30</f>
        <v>0</v>
      </c>
      <c r="R30" s="97">
        <f t="shared" si="3"/>
        <v>644</v>
      </c>
      <c r="S30" s="97">
        <f>[9]ごみ処理量内訳!G30</f>
        <v>0</v>
      </c>
      <c r="T30" s="97">
        <f>[9]ごみ処理量内訳!L30</f>
        <v>598</v>
      </c>
      <c r="U30" s="97">
        <f>[9]ごみ処理量内訳!H30</f>
        <v>0</v>
      </c>
      <c r="V30" s="97">
        <f>[9]ごみ処理量内訳!I30</f>
        <v>0</v>
      </c>
      <c r="W30" s="97">
        <f>[9]ごみ処理量内訳!J30</f>
        <v>0</v>
      </c>
      <c r="X30" s="97">
        <f>[9]ごみ処理量内訳!K30</f>
        <v>0</v>
      </c>
      <c r="Y30" s="97">
        <f>[9]ごみ処理量内訳!M30</f>
        <v>46</v>
      </c>
      <c r="Z30" s="97">
        <f>[9]資源化量内訳!Z30</f>
        <v>0</v>
      </c>
      <c r="AA30" s="97">
        <f t="shared" si="4"/>
        <v>6221</v>
      </c>
      <c r="AB30" s="40">
        <f t="shared" si="5"/>
        <v>100</v>
      </c>
      <c r="AC30" s="97">
        <f>[9]施設資源化量内訳!Z30</f>
        <v>853</v>
      </c>
      <c r="AD30" s="97">
        <f>[9]施設資源化量内訳!AV30</f>
        <v>0</v>
      </c>
      <c r="AE30" s="97">
        <f>[9]施設資源化量内訳!BR30</f>
        <v>0</v>
      </c>
      <c r="AF30" s="97">
        <f>[9]施設資源化量内訳!CN30</f>
        <v>0</v>
      </c>
      <c r="AG30" s="97">
        <f>[9]施設資源化量内訳!DJ30</f>
        <v>0</v>
      </c>
      <c r="AH30" s="97">
        <f>[9]施設資源化量内訳!EF30</f>
        <v>0</v>
      </c>
      <c r="AI30" s="97">
        <f>[9]施設資源化量内訳!FB30</f>
        <v>579</v>
      </c>
      <c r="AJ30" s="97">
        <f t="shared" si="6"/>
        <v>1432</v>
      </c>
      <c r="AK30" s="40">
        <f t="shared" si="7"/>
        <v>23.851168707266655</v>
      </c>
      <c r="AL30" s="40">
        <f>IF((AA30+J30)&lt;&gt;0,([9]資源化量内訳!D30-[9]資源化量内訳!S30-[9]資源化量内訳!U30-[9]資源化量内訳!W30-[9]資源化量内訳!V30)/(AA30+J30)*100,"-")</f>
        <v>23.851168707266655</v>
      </c>
      <c r="AM30" s="97">
        <f>[9]ごみ処理量内訳!AA30</f>
        <v>0</v>
      </c>
      <c r="AN30" s="97">
        <f>[9]ごみ処理量内訳!AB30</f>
        <v>147</v>
      </c>
      <c r="AO30" s="97">
        <f>[9]ごみ処理量内訳!AC30</f>
        <v>46</v>
      </c>
      <c r="AP30" s="97">
        <f t="shared" si="8"/>
        <v>193</v>
      </c>
      <c r="AQ30" s="98" t="s">
        <v>48</v>
      </c>
    </row>
    <row r="31" spans="1:43" ht="13.5" customHeight="1" x14ac:dyDescent="0.2">
      <c r="A31" s="95" t="s">
        <v>44</v>
      </c>
      <c r="B31" s="96" t="s">
        <v>93</v>
      </c>
      <c r="C31" s="95" t="s">
        <v>94</v>
      </c>
      <c r="D31" s="97">
        <f t="shared" si="0"/>
        <v>25750</v>
      </c>
      <c r="E31" s="97">
        <v>25750</v>
      </c>
      <c r="F31" s="97">
        <v>0</v>
      </c>
      <c r="G31" s="97">
        <v>660</v>
      </c>
      <c r="H31" s="97">
        <f>SUM([9]ごみ搬入量内訳!E31,+[9]ごみ搬入量内訳!AD31)</f>
        <v>6649</v>
      </c>
      <c r="I31" s="97">
        <f>[9]ごみ搬入量内訳!BC31</f>
        <v>1076</v>
      </c>
      <c r="J31" s="97">
        <f>[9]資源化量内訳!BR31</f>
        <v>338</v>
      </c>
      <c r="K31" s="97">
        <f t="shared" si="1"/>
        <v>8063</v>
      </c>
      <c r="L31" s="39">
        <f t="shared" si="2"/>
        <v>857.88003723899453</v>
      </c>
      <c r="M31" s="97">
        <f>IF(D31&lt;&gt;0,([9]ごみ搬入量内訳!BR31+'R4実績'!J31)/'R4実績'!D31/365*1000000,"-")</f>
        <v>645.83056257481041</v>
      </c>
      <c r="N31" s="97">
        <f>IF(D31&lt;&gt;0,[9]ごみ搬入量内訳!CM31/'R4実績'!D31/365*1000000,"-")</f>
        <v>212.04947466418406</v>
      </c>
      <c r="O31" s="97">
        <f>[9]ごみ搬入量内訳!DH31</f>
        <v>0</v>
      </c>
      <c r="P31" s="97">
        <f>[9]ごみ処理量内訳!E31</f>
        <v>6204</v>
      </c>
      <c r="Q31" s="97">
        <f>[9]ごみ処理量内訳!N31</f>
        <v>523</v>
      </c>
      <c r="R31" s="97">
        <f t="shared" si="3"/>
        <v>741</v>
      </c>
      <c r="S31" s="97">
        <f>[9]ごみ処理量内訳!G31</f>
        <v>699</v>
      </c>
      <c r="T31" s="97">
        <f>[9]ごみ処理量内訳!L31</f>
        <v>42</v>
      </c>
      <c r="U31" s="97">
        <f>[9]ごみ処理量内訳!H31</f>
        <v>0</v>
      </c>
      <c r="V31" s="97">
        <f>[9]ごみ処理量内訳!I31</f>
        <v>0</v>
      </c>
      <c r="W31" s="97">
        <f>[9]ごみ処理量内訳!J31</f>
        <v>0</v>
      </c>
      <c r="X31" s="97">
        <f>[9]ごみ処理量内訳!K31</f>
        <v>0</v>
      </c>
      <c r="Y31" s="97">
        <f>[9]ごみ処理量内訳!M31</f>
        <v>0</v>
      </c>
      <c r="Z31" s="97">
        <f>[9]資源化量内訳!Z31</f>
        <v>257</v>
      </c>
      <c r="AA31" s="97">
        <f t="shared" si="4"/>
        <v>7725</v>
      </c>
      <c r="AB31" s="40">
        <f t="shared" si="5"/>
        <v>93.229773462783172</v>
      </c>
      <c r="AC31" s="97">
        <f>[9]施設資源化量内訳!Z31</f>
        <v>116</v>
      </c>
      <c r="AD31" s="97">
        <f>[9]施設資源化量内訳!AV31</f>
        <v>183</v>
      </c>
      <c r="AE31" s="97">
        <f>[9]施設資源化量内訳!BR31</f>
        <v>0</v>
      </c>
      <c r="AF31" s="97">
        <f>[9]施設資源化量内訳!CN31</f>
        <v>0</v>
      </c>
      <c r="AG31" s="97">
        <f>[9]施設資源化量内訳!DJ31</f>
        <v>0</v>
      </c>
      <c r="AH31" s="97">
        <f>[9]施設資源化量内訳!EF31</f>
        <v>0</v>
      </c>
      <c r="AI31" s="97">
        <f>[9]施設資源化量内訳!FB31</f>
        <v>42</v>
      </c>
      <c r="AJ31" s="97">
        <f t="shared" si="6"/>
        <v>341</v>
      </c>
      <c r="AK31" s="40">
        <f t="shared" si="7"/>
        <v>11.608582413493737</v>
      </c>
      <c r="AL31" s="40">
        <f>IF((AA31+J31)&lt;&gt;0,([9]資源化量内訳!D31-[9]資源化量内訳!S31-[9]資源化量内訳!U31-[9]資源化量内訳!W31-[9]資源化量内訳!V31)/(AA31+J31)*100,"-")</f>
        <v>11.608582413493737</v>
      </c>
      <c r="AM31" s="97">
        <f>[9]ごみ処理量内訳!AA31</f>
        <v>523</v>
      </c>
      <c r="AN31" s="97">
        <f>[9]ごみ処理量内訳!AB31</f>
        <v>549</v>
      </c>
      <c r="AO31" s="97">
        <f>[9]ごみ処理量内訳!AC31</f>
        <v>40</v>
      </c>
      <c r="AP31" s="97">
        <f t="shared" si="8"/>
        <v>1112</v>
      </c>
      <c r="AQ31" s="98" t="s">
        <v>48</v>
      </c>
    </row>
    <row r="32" spans="1:43" ht="13.5" customHeight="1" x14ac:dyDescent="0.2">
      <c r="A32" s="95" t="s">
        <v>44</v>
      </c>
      <c r="B32" s="96" t="s">
        <v>95</v>
      </c>
      <c r="C32" s="95" t="s">
        <v>96</v>
      </c>
      <c r="D32" s="97">
        <f t="shared" si="0"/>
        <v>26337</v>
      </c>
      <c r="E32" s="97">
        <v>26337</v>
      </c>
      <c r="F32" s="97">
        <v>0</v>
      </c>
      <c r="G32" s="97">
        <v>881</v>
      </c>
      <c r="H32" s="97">
        <f>SUM([9]ごみ搬入量内訳!E32,+[9]ごみ搬入量内訳!AD32)</f>
        <v>4447</v>
      </c>
      <c r="I32" s="97">
        <f>[9]ごみ搬入量内訳!BC32</f>
        <v>4157</v>
      </c>
      <c r="J32" s="97">
        <f>[9]資源化量内訳!BR32</f>
        <v>0</v>
      </c>
      <c r="K32" s="97">
        <f t="shared" si="1"/>
        <v>8604</v>
      </c>
      <c r="L32" s="39">
        <f t="shared" si="2"/>
        <v>895.03750388146068</v>
      </c>
      <c r="M32" s="97">
        <f>IF(D32&lt;&gt;0,([9]ごみ搬入量内訳!BR32+'R4実績'!J32)/'R4実績'!D32/365*1000000,"-")</f>
        <v>816.91416991877156</v>
      </c>
      <c r="N32" s="97">
        <f>IF(D32&lt;&gt;0,[9]ごみ搬入量内訳!CM32/'R4実績'!D32/365*1000000,"-")</f>
        <v>78.123333962689088</v>
      </c>
      <c r="O32" s="97">
        <f>[9]ごみ搬入量内訳!DH32</f>
        <v>0</v>
      </c>
      <c r="P32" s="97">
        <f>[9]ごみ処理量内訳!E32</f>
        <v>7292</v>
      </c>
      <c r="Q32" s="97">
        <f>[9]ごみ処理量内訳!N32</f>
        <v>24</v>
      </c>
      <c r="R32" s="97">
        <f t="shared" si="3"/>
        <v>1101</v>
      </c>
      <c r="S32" s="97">
        <f>[9]ごみ処理量内訳!G32</f>
        <v>653</v>
      </c>
      <c r="T32" s="97">
        <f>[9]ごみ処理量内訳!L32</f>
        <v>398</v>
      </c>
      <c r="U32" s="97">
        <f>[9]ごみ処理量内訳!H32</f>
        <v>36</v>
      </c>
      <c r="V32" s="97">
        <f>[9]ごみ処理量内訳!I32</f>
        <v>0</v>
      </c>
      <c r="W32" s="97">
        <f>[9]ごみ処理量内訳!J32</f>
        <v>0</v>
      </c>
      <c r="X32" s="97">
        <f>[9]ごみ処理量内訳!K32</f>
        <v>0</v>
      </c>
      <c r="Y32" s="97">
        <f>[9]ごみ処理量内訳!M32</f>
        <v>14</v>
      </c>
      <c r="Z32" s="97">
        <f>[9]資源化量内訳!Z32</f>
        <v>187</v>
      </c>
      <c r="AA32" s="97">
        <f t="shared" si="4"/>
        <v>8604</v>
      </c>
      <c r="AB32" s="40">
        <f t="shared" si="5"/>
        <v>99.721059972105991</v>
      </c>
      <c r="AC32" s="97">
        <f>[9]施設資源化量内訳!Z32</f>
        <v>0</v>
      </c>
      <c r="AD32" s="97">
        <f>[9]施設資源化量内訳!AV32</f>
        <v>170</v>
      </c>
      <c r="AE32" s="97">
        <f>[9]施設資源化量内訳!BR32</f>
        <v>36</v>
      </c>
      <c r="AF32" s="97">
        <f>[9]施設資源化量内訳!CN32</f>
        <v>0</v>
      </c>
      <c r="AG32" s="97">
        <f>[9]施設資源化量内訳!DJ32</f>
        <v>0</v>
      </c>
      <c r="AH32" s="97">
        <f>[9]施設資源化量内訳!EF32</f>
        <v>0</v>
      </c>
      <c r="AI32" s="97">
        <f>[9]施設資源化量内訳!FB32</f>
        <v>398</v>
      </c>
      <c r="AJ32" s="97">
        <f t="shared" si="6"/>
        <v>604</v>
      </c>
      <c r="AK32" s="40">
        <f t="shared" si="7"/>
        <v>9.1933984193398413</v>
      </c>
      <c r="AL32" s="40">
        <f>IF((AA32+J32)&lt;&gt;0,([9]資源化量内訳!D32-[9]資源化量内訳!S32-[9]資源化量内訳!U32-[9]資源化量内訳!W32-[9]資源化量内訳!V32)/(AA32+J32)*100,"-")</f>
        <v>9.1933984193398413</v>
      </c>
      <c r="AM32" s="97">
        <f>[9]ごみ処理量内訳!AA32</f>
        <v>24</v>
      </c>
      <c r="AN32" s="97">
        <f>[9]ごみ処理量内訳!AB32</f>
        <v>747</v>
      </c>
      <c r="AO32" s="97">
        <f>[9]ごみ処理量内訳!AC32</f>
        <v>14</v>
      </c>
      <c r="AP32" s="97">
        <f t="shared" si="8"/>
        <v>785</v>
      </c>
      <c r="AQ32" s="98" t="s">
        <v>48</v>
      </c>
    </row>
    <row r="33" spans="1:43" ht="13.5" customHeight="1" x14ac:dyDescent="0.2">
      <c r="A33" s="95" t="s">
        <v>44</v>
      </c>
      <c r="B33" s="96" t="s">
        <v>97</v>
      </c>
      <c r="C33" s="95" t="s">
        <v>98</v>
      </c>
      <c r="D33" s="97">
        <f t="shared" si="0"/>
        <v>6223</v>
      </c>
      <c r="E33" s="97">
        <v>6223</v>
      </c>
      <c r="F33" s="97">
        <v>0</v>
      </c>
      <c r="G33" s="97">
        <v>145</v>
      </c>
      <c r="H33" s="97">
        <f>SUM([9]ごみ搬入量内訳!E33,+[9]ごみ搬入量内訳!AD33)</f>
        <v>1731</v>
      </c>
      <c r="I33" s="97">
        <f>[9]ごみ搬入量内訳!BC33</f>
        <v>44</v>
      </c>
      <c r="J33" s="97">
        <f>[9]資源化量内訳!BR33</f>
        <v>58</v>
      </c>
      <c r="K33" s="97">
        <f t="shared" si="1"/>
        <v>1833</v>
      </c>
      <c r="L33" s="39">
        <f t="shared" si="2"/>
        <v>806.99305933137998</v>
      </c>
      <c r="M33" s="97">
        <f>IF(D33&lt;&gt;0,([9]ごみ搬入量内訳!BR33+'R4実績'!J33)/'R4実績'!D33/365*1000000,"-")</f>
        <v>609.7574398112173</v>
      </c>
      <c r="N33" s="97">
        <f>IF(D33&lt;&gt;0,[9]ごみ搬入量内訳!CM33/'R4実績'!D33/365*1000000,"-")</f>
        <v>197.23561952016274</v>
      </c>
      <c r="O33" s="97">
        <f>[9]ごみ搬入量内訳!DH33</f>
        <v>0</v>
      </c>
      <c r="P33" s="97">
        <f>[9]ごみ処理量内訳!E33</f>
        <v>1375</v>
      </c>
      <c r="Q33" s="97">
        <f>[9]ごみ処理量内訳!N33</f>
        <v>0</v>
      </c>
      <c r="R33" s="97">
        <f t="shared" si="3"/>
        <v>214</v>
      </c>
      <c r="S33" s="97">
        <f>[9]ごみ処理量内訳!G33</f>
        <v>214</v>
      </c>
      <c r="T33" s="97">
        <f>[9]ごみ処理量内訳!L33</f>
        <v>0</v>
      </c>
      <c r="U33" s="97">
        <f>[9]ごみ処理量内訳!H33</f>
        <v>0</v>
      </c>
      <c r="V33" s="97">
        <f>[9]ごみ処理量内訳!I33</f>
        <v>0</v>
      </c>
      <c r="W33" s="97">
        <f>[9]ごみ処理量内訳!J33</f>
        <v>0</v>
      </c>
      <c r="X33" s="97">
        <f>[9]ごみ処理量内訳!K33</f>
        <v>0</v>
      </c>
      <c r="Y33" s="97">
        <f>[9]ごみ処理量内訳!M33</f>
        <v>0</v>
      </c>
      <c r="Z33" s="97">
        <f>[9]資源化量内訳!Z33</f>
        <v>218</v>
      </c>
      <c r="AA33" s="97">
        <f t="shared" si="4"/>
        <v>1807</v>
      </c>
      <c r="AB33" s="40">
        <f t="shared" si="5"/>
        <v>100</v>
      </c>
      <c r="AC33" s="97">
        <f>[9]施設資源化量内訳!Z33</f>
        <v>23</v>
      </c>
      <c r="AD33" s="97">
        <f>[9]施設資源化量内訳!AV33</f>
        <v>55</v>
      </c>
      <c r="AE33" s="97">
        <f>[9]施設資源化量内訳!BR33</f>
        <v>0</v>
      </c>
      <c r="AF33" s="97">
        <f>[9]施設資源化量内訳!CN33</f>
        <v>0</v>
      </c>
      <c r="AG33" s="97">
        <f>[9]施設資源化量内訳!DJ33</f>
        <v>0</v>
      </c>
      <c r="AH33" s="97">
        <f>[9]施設資源化量内訳!EF33</f>
        <v>0</v>
      </c>
      <c r="AI33" s="97">
        <f>[9]施設資源化量内訳!FB33</f>
        <v>0</v>
      </c>
      <c r="AJ33" s="97">
        <f t="shared" si="6"/>
        <v>78</v>
      </c>
      <c r="AK33" s="40">
        <f t="shared" si="7"/>
        <v>18.981233243967829</v>
      </c>
      <c r="AL33" s="40">
        <f>IF((AA33+J33)&lt;&gt;0,([9]資源化量内訳!D33-[9]資源化量内訳!S33-[9]資源化量内訳!U33-[9]資源化量内訳!W33-[9]資源化量内訳!V33)/(AA33+J33)*100,"-")</f>
        <v>18.981233243967829</v>
      </c>
      <c r="AM33" s="97">
        <f>[9]ごみ処理量内訳!AA33</f>
        <v>0</v>
      </c>
      <c r="AN33" s="97">
        <f>[9]ごみ処理量内訳!AB33</f>
        <v>108</v>
      </c>
      <c r="AO33" s="97">
        <f>[9]ごみ処理量内訳!AC33</f>
        <v>12</v>
      </c>
      <c r="AP33" s="97">
        <f t="shared" si="8"/>
        <v>120</v>
      </c>
      <c r="AQ33" s="98" t="s">
        <v>48</v>
      </c>
    </row>
    <row r="34" spans="1:43" ht="13.5" customHeight="1" x14ac:dyDescent="0.2">
      <c r="A34" s="95" t="s">
        <v>44</v>
      </c>
      <c r="B34" s="96" t="s">
        <v>99</v>
      </c>
      <c r="C34" s="95" t="s">
        <v>100</v>
      </c>
      <c r="D34" s="97">
        <f t="shared" si="0"/>
        <v>18272</v>
      </c>
      <c r="E34" s="97">
        <v>18272</v>
      </c>
      <c r="F34" s="97">
        <v>0</v>
      </c>
      <c r="G34" s="97">
        <v>403</v>
      </c>
      <c r="H34" s="97">
        <f>SUM([9]ごみ搬入量内訳!E34,+[9]ごみ搬入量内訳!AD34)</f>
        <v>4800</v>
      </c>
      <c r="I34" s="97">
        <f>[9]ごみ搬入量内訳!BC34</f>
        <v>442</v>
      </c>
      <c r="J34" s="97">
        <f>[9]資源化量内訳!BR34</f>
        <v>98</v>
      </c>
      <c r="K34" s="97">
        <f t="shared" si="1"/>
        <v>5340</v>
      </c>
      <c r="L34" s="39">
        <f t="shared" si="2"/>
        <v>800.6861310366337</v>
      </c>
      <c r="M34" s="97">
        <f>IF(D34&lt;&gt;0,([9]ごみ搬入量内訳!BR34+'R4実績'!J34)/'R4実績'!D34/365*1000000,"-")</f>
        <v>639.79919871410414</v>
      </c>
      <c r="N34" s="97">
        <f>IF(D34&lt;&gt;0,[9]ごみ搬入量内訳!CM34/'R4実績'!D34/365*1000000,"-")</f>
        <v>160.88693232252956</v>
      </c>
      <c r="O34" s="97">
        <f>[9]ごみ搬入量内訳!DH34</f>
        <v>0</v>
      </c>
      <c r="P34" s="97">
        <f>[9]ごみ処理量内訳!E34</f>
        <v>4424</v>
      </c>
      <c r="Q34" s="97">
        <f>[9]ごみ処理量内訳!N34</f>
        <v>220</v>
      </c>
      <c r="R34" s="97">
        <f t="shared" si="3"/>
        <v>598</v>
      </c>
      <c r="S34" s="97">
        <f>[9]ごみ処理量内訳!G34</f>
        <v>379</v>
      </c>
      <c r="T34" s="97">
        <f>[9]ごみ処理量内訳!L34</f>
        <v>219</v>
      </c>
      <c r="U34" s="97">
        <f>[9]ごみ処理量内訳!H34</f>
        <v>0</v>
      </c>
      <c r="V34" s="97">
        <f>[9]ごみ処理量内訳!I34</f>
        <v>0</v>
      </c>
      <c r="W34" s="97">
        <f>[9]ごみ処理量内訳!J34</f>
        <v>0</v>
      </c>
      <c r="X34" s="97">
        <f>[9]ごみ処理量内訳!K34</f>
        <v>0</v>
      </c>
      <c r="Y34" s="97">
        <f>[9]ごみ処理量内訳!M34</f>
        <v>0</v>
      </c>
      <c r="Z34" s="97">
        <f>[9]資源化量内訳!Z34</f>
        <v>0</v>
      </c>
      <c r="AA34" s="97">
        <f t="shared" si="4"/>
        <v>5242</v>
      </c>
      <c r="AB34" s="40">
        <f t="shared" si="5"/>
        <v>95.803128576879047</v>
      </c>
      <c r="AC34" s="97">
        <f>[9]施設資源化量内訳!Z34</f>
        <v>260</v>
      </c>
      <c r="AD34" s="97">
        <f>[9]施設資源化量内訳!AV34</f>
        <v>98</v>
      </c>
      <c r="AE34" s="97">
        <f>[9]施設資源化量内訳!BR34</f>
        <v>0</v>
      </c>
      <c r="AF34" s="97">
        <f>[9]施設資源化量内訳!CN34</f>
        <v>0</v>
      </c>
      <c r="AG34" s="97">
        <f>[9]施設資源化量内訳!DJ34</f>
        <v>0</v>
      </c>
      <c r="AH34" s="97">
        <f>[9]施設資源化量内訳!EF34</f>
        <v>0</v>
      </c>
      <c r="AI34" s="97">
        <f>[9]施設資源化量内訳!FB34</f>
        <v>219</v>
      </c>
      <c r="AJ34" s="97">
        <f t="shared" si="6"/>
        <v>577</v>
      </c>
      <c r="AK34" s="40">
        <f t="shared" si="7"/>
        <v>12.640449438202248</v>
      </c>
      <c r="AL34" s="40">
        <f>IF((AA34+J34)&lt;&gt;0,([9]資源化量内訳!D34-[9]資源化量内訳!S34-[9]資源化量内訳!U34-[9]資源化量内訳!W34-[9]資源化量内訳!V34)/(AA34+J34)*100,"-")</f>
        <v>12.640449438202248</v>
      </c>
      <c r="AM34" s="97">
        <f>[9]ごみ処理量内訳!AA34</f>
        <v>220</v>
      </c>
      <c r="AN34" s="97">
        <f>[9]ごみ処理量内訳!AB34</f>
        <v>156</v>
      </c>
      <c r="AO34" s="97">
        <f>[9]ごみ処理量内訳!AC34</f>
        <v>23</v>
      </c>
      <c r="AP34" s="97">
        <f t="shared" si="8"/>
        <v>399</v>
      </c>
      <c r="AQ34" s="98" t="s">
        <v>48</v>
      </c>
    </row>
    <row r="35" spans="1:43" ht="13.5" customHeight="1" x14ac:dyDescent="0.2">
      <c r="A35" s="95" t="s">
        <v>44</v>
      </c>
      <c r="B35" s="96" t="s">
        <v>101</v>
      </c>
      <c r="C35" s="95" t="s">
        <v>102</v>
      </c>
      <c r="D35" s="97">
        <f t="shared" si="0"/>
        <v>9357</v>
      </c>
      <c r="E35" s="97">
        <v>9357</v>
      </c>
      <c r="F35" s="97">
        <v>0</v>
      </c>
      <c r="G35" s="97">
        <v>414</v>
      </c>
      <c r="H35" s="97">
        <f>SUM([9]ごみ搬入量内訳!E35,+[9]ごみ搬入量内訳!AD35)</f>
        <v>2653</v>
      </c>
      <c r="I35" s="97">
        <f>[9]ごみ搬入量内訳!BC35</f>
        <v>100</v>
      </c>
      <c r="J35" s="97">
        <f>[9]資源化量内訳!BR35</f>
        <v>0</v>
      </c>
      <c r="K35" s="97">
        <f t="shared" si="1"/>
        <v>2753</v>
      </c>
      <c r="L35" s="39">
        <f t="shared" si="2"/>
        <v>806.07734887513698</v>
      </c>
      <c r="M35" s="97">
        <f>IF(D35&lt;&gt;0,([9]ごみ搬入量内訳!BR35+'R4実績'!J35)/'R4実績'!D35/365*1000000,"-")</f>
        <v>647.08715619834823</v>
      </c>
      <c r="N35" s="97">
        <f>IF(D35&lt;&gt;0,[9]ごみ搬入量内訳!CM35/'R4実績'!D35/365*1000000,"-")</f>
        <v>158.99019267678875</v>
      </c>
      <c r="O35" s="97">
        <f>[9]ごみ搬入量内訳!DH35</f>
        <v>0</v>
      </c>
      <c r="P35" s="97">
        <f>[9]ごみ処理量内訳!E35</f>
        <v>2015</v>
      </c>
      <c r="Q35" s="97">
        <f>[9]ごみ処理量内訳!N35</f>
        <v>45</v>
      </c>
      <c r="R35" s="97">
        <f t="shared" si="3"/>
        <v>283</v>
      </c>
      <c r="S35" s="97">
        <f>[9]ごみ処理量内訳!G35</f>
        <v>213</v>
      </c>
      <c r="T35" s="97">
        <f>[9]ごみ処理量内訳!L35</f>
        <v>38</v>
      </c>
      <c r="U35" s="97">
        <f>[9]ごみ処理量内訳!H35</f>
        <v>32</v>
      </c>
      <c r="V35" s="97">
        <f>[9]ごみ処理量内訳!I35</f>
        <v>0</v>
      </c>
      <c r="W35" s="97">
        <f>[9]ごみ処理量内訳!J35</f>
        <v>0</v>
      </c>
      <c r="X35" s="97">
        <f>[9]ごみ処理量内訳!K35</f>
        <v>0</v>
      </c>
      <c r="Y35" s="97">
        <f>[9]ごみ処理量内訳!M35</f>
        <v>0</v>
      </c>
      <c r="Z35" s="97">
        <f>[9]資源化量内訳!Z35</f>
        <v>410</v>
      </c>
      <c r="AA35" s="97">
        <f t="shared" si="4"/>
        <v>2753</v>
      </c>
      <c r="AB35" s="40">
        <f t="shared" si="5"/>
        <v>98.365419542317468</v>
      </c>
      <c r="AC35" s="97">
        <f>[9]施設資源化量内訳!Z35</f>
        <v>119</v>
      </c>
      <c r="AD35" s="97">
        <f>[9]施設資源化量内訳!AV35</f>
        <v>55</v>
      </c>
      <c r="AE35" s="97">
        <f>[9]施設資源化量内訳!BR35</f>
        <v>32</v>
      </c>
      <c r="AF35" s="97">
        <f>[9]施設資源化量内訳!CN35</f>
        <v>0</v>
      </c>
      <c r="AG35" s="97">
        <f>[9]施設資源化量内訳!DJ35</f>
        <v>0</v>
      </c>
      <c r="AH35" s="97">
        <f>[9]施設資源化量内訳!EF35</f>
        <v>0</v>
      </c>
      <c r="AI35" s="97">
        <f>[9]施設資源化量内訳!FB35</f>
        <v>38</v>
      </c>
      <c r="AJ35" s="97">
        <f t="shared" si="6"/>
        <v>244</v>
      </c>
      <c r="AK35" s="40">
        <f t="shared" si="7"/>
        <v>23.755902651652743</v>
      </c>
      <c r="AL35" s="40">
        <f>IF((AA35+J35)&lt;&gt;0,([9]資源化量内訳!D35-[9]資源化量内訳!S35-[9]資源化量内訳!U35-[9]資源化量内訳!W35-[9]資源化量内訳!V35)/(AA35+J35)*100,"-")</f>
        <v>23.755902651652743</v>
      </c>
      <c r="AM35" s="97">
        <f>[9]ごみ処理量内訳!AA35</f>
        <v>45</v>
      </c>
      <c r="AN35" s="97">
        <f>[9]ごみ処理量内訳!AB35</f>
        <v>71</v>
      </c>
      <c r="AO35" s="97">
        <f>[9]ごみ処理量内訳!AC35</f>
        <v>12</v>
      </c>
      <c r="AP35" s="97">
        <f t="shared" si="8"/>
        <v>128</v>
      </c>
      <c r="AQ35" s="98" t="s">
        <v>48</v>
      </c>
    </row>
    <row r="36" spans="1:43" ht="13.5" customHeight="1" x14ac:dyDescent="0.2">
      <c r="A36" s="95" t="s">
        <v>44</v>
      </c>
      <c r="B36" s="96" t="s">
        <v>103</v>
      </c>
      <c r="C36" s="95" t="s">
        <v>104</v>
      </c>
      <c r="D36" s="97">
        <f t="shared" si="0"/>
        <v>14102</v>
      </c>
      <c r="E36" s="97">
        <v>14102</v>
      </c>
      <c r="F36" s="97">
        <v>0</v>
      </c>
      <c r="G36" s="97">
        <v>447</v>
      </c>
      <c r="H36" s="97">
        <f>SUM([9]ごみ搬入量内訳!E36,+[9]ごみ搬入量内訳!AD36)</f>
        <v>4704</v>
      </c>
      <c r="I36" s="97">
        <f>[9]ごみ搬入量内訳!BC36</f>
        <v>646</v>
      </c>
      <c r="J36" s="97">
        <f>[9]資源化量内訳!BR36</f>
        <v>201</v>
      </c>
      <c r="K36" s="97">
        <f t="shared" si="1"/>
        <v>5551</v>
      </c>
      <c r="L36" s="39">
        <f t="shared" si="2"/>
        <v>1078.4441340293711</v>
      </c>
      <c r="M36" s="97">
        <f>IF(D36&lt;&gt;0,([9]ごみ搬入量内訳!BR36+'R4実績'!J36)/'R4実績'!D36/365*1000000,"-")</f>
        <v>606.53982821828436</v>
      </c>
      <c r="N36" s="97">
        <f>IF(D36&lt;&gt;0,[9]ごみ搬入量内訳!CM36/'R4実績'!D36/365*1000000,"-")</f>
        <v>471.90430581108672</v>
      </c>
      <c r="O36" s="97">
        <f>[9]ごみ搬入量内訳!DH36</f>
        <v>0</v>
      </c>
      <c r="P36" s="97">
        <f>[9]ごみ処理量内訳!E36</f>
        <v>4308</v>
      </c>
      <c r="Q36" s="97">
        <f>[9]ごみ処理量内訳!N36</f>
        <v>479</v>
      </c>
      <c r="R36" s="97">
        <f t="shared" si="3"/>
        <v>456</v>
      </c>
      <c r="S36" s="97">
        <f>[9]ごみ処理量内訳!G36</f>
        <v>456</v>
      </c>
      <c r="T36" s="97">
        <f>[9]ごみ処理量内訳!L36</f>
        <v>0</v>
      </c>
      <c r="U36" s="97">
        <f>[9]ごみ処理量内訳!H36</f>
        <v>0</v>
      </c>
      <c r="V36" s="97">
        <f>[9]ごみ処理量内訳!I36</f>
        <v>0</v>
      </c>
      <c r="W36" s="97">
        <f>[9]ごみ処理量内訳!J36</f>
        <v>0</v>
      </c>
      <c r="X36" s="97">
        <f>[9]ごみ処理量内訳!K36</f>
        <v>0</v>
      </c>
      <c r="Y36" s="97">
        <f>[9]ごみ処理量内訳!M36</f>
        <v>0</v>
      </c>
      <c r="Z36" s="97">
        <f>[9]資源化量内訳!Z36</f>
        <v>107</v>
      </c>
      <c r="AA36" s="97">
        <f t="shared" si="4"/>
        <v>5350</v>
      </c>
      <c r="AB36" s="40">
        <f t="shared" si="5"/>
        <v>91.046728971962622</v>
      </c>
      <c r="AC36" s="97">
        <f>[9]施設資源化量内訳!Z36</f>
        <v>254</v>
      </c>
      <c r="AD36" s="97">
        <f>[9]施設資源化量内訳!AV36</f>
        <v>0</v>
      </c>
      <c r="AE36" s="97">
        <f>[9]施設資源化量内訳!BR36</f>
        <v>0</v>
      </c>
      <c r="AF36" s="97">
        <f>[9]施設資源化量内訳!CN36</f>
        <v>0</v>
      </c>
      <c r="AG36" s="97">
        <f>[9]施設資源化量内訳!DJ36</f>
        <v>0</v>
      </c>
      <c r="AH36" s="97">
        <f>[9]施設資源化量内訳!EF36</f>
        <v>0</v>
      </c>
      <c r="AI36" s="97">
        <f>[9]施設資源化量内訳!FB36</f>
        <v>0</v>
      </c>
      <c r="AJ36" s="97">
        <f t="shared" si="6"/>
        <v>254</v>
      </c>
      <c r="AK36" s="40">
        <f t="shared" si="7"/>
        <v>10.124301927580616</v>
      </c>
      <c r="AL36" s="40">
        <f>IF((AA36+J36)&lt;&gt;0,([9]資源化量内訳!D36-[9]資源化量内訳!S36-[9]資源化量内訳!U36-[9]資源化量内訳!W36-[9]資源化量内訳!V36)/(AA36+J36)*100,"-")</f>
        <v>10.124301927580616</v>
      </c>
      <c r="AM36" s="97">
        <f>[9]ごみ処理量内訳!AA36</f>
        <v>479</v>
      </c>
      <c r="AN36" s="97">
        <f>[9]ごみ処理量内訳!AB36</f>
        <v>152</v>
      </c>
      <c r="AO36" s="97">
        <f>[9]ごみ処理量内訳!AC36</f>
        <v>28</v>
      </c>
      <c r="AP36" s="97">
        <f t="shared" si="8"/>
        <v>659</v>
      </c>
      <c r="AQ36" s="98" t="s">
        <v>48</v>
      </c>
    </row>
    <row r="37" spans="1:43" ht="13.5" customHeight="1" x14ac:dyDescent="0.2">
      <c r="A37" s="95" t="s">
        <v>44</v>
      </c>
      <c r="B37" s="96" t="s">
        <v>105</v>
      </c>
      <c r="C37" s="95" t="s">
        <v>106</v>
      </c>
      <c r="D37" s="97">
        <f t="shared" si="0"/>
        <v>18613</v>
      </c>
      <c r="E37" s="97">
        <v>18613</v>
      </c>
      <c r="F37" s="97">
        <v>0</v>
      </c>
      <c r="G37" s="97">
        <v>284</v>
      </c>
      <c r="H37" s="97">
        <f>SUM([9]ごみ搬入量内訳!E37,+[9]ごみ搬入量内訳!AD37)</f>
        <v>5416</v>
      </c>
      <c r="I37" s="97">
        <f>[9]ごみ搬入量内訳!BC37</f>
        <v>42</v>
      </c>
      <c r="J37" s="97">
        <f>[9]資源化量内訳!BR37</f>
        <v>213</v>
      </c>
      <c r="K37" s="97">
        <f t="shared" si="1"/>
        <v>5671</v>
      </c>
      <c r="L37" s="39">
        <f t="shared" si="2"/>
        <v>834.73842483048747</v>
      </c>
      <c r="M37" s="97">
        <f>IF(D37&lt;&gt;0,([9]ごみ搬入量内訳!BR37+'R4実績'!J37)/'R4実績'!D37/365*1000000,"-")</f>
        <v>699.90851879191814</v>
      </c>
      <c r="N37" s="97">
        <f>IF(D37&lt;&gt;0,[9]ごみ搬入量内訳!CM37/'R4実績'!D37/365*1000000,"-")</f>
        <v>134.82990603856931</v>
      </c>
      <c r="O37" s="97">
        <f>[9]ごみ搬入量内訳!DH37</f>
        <v>0</v>
      </c>
      <c r="P37" s="97">
        <f>[9]ごみ処理量内訳!E37</f>
        <v>4091</v>
      </c>
      <c r="Q37" s="97">
        <f>[9]ごみ処理量内訳!N37</f>
        <v>8</v>
      </c>
      <c r="R37" s="97">
        <f t="shared" si="3"/>
        <v>1359</v>
      </c>
      <c r="S37" s="97">
        <f>[9]ごみ処理量内訳!G37</f>
        <v>76</v>
      </c>
      <c r="T37" s="97">
        <f>[9]ごみ処理量内訳!L37</f>
        <v>619</v>
      </c>
      <c r="U37" s="97">
        <f>[9]ごみ処理量内訳!H37</f>
        <v>0</v>
      </c>
      <c r="V37" s="97">
        <f>[9]ごみ処理量内訳!I37</f>
        <v>0</v>
      </c>
      <c r="W37" s="97">
        <f>[9]ごみ処理量内訳!J37</f>
        <v>0</v>
      </c>
      <c r="X37" s="97">
        <f>[9]ごみ処理量内訳!K37</f>
        <v>231</v>
      </c>
      <c r="Y37" s="97">
        <f>[9]ごみ処理量内訳!M37</f>
        <v>433</v>
      </c>
      <c r="Z37" s="97">
        <f>[9]資源化量内訳!Z37</f>
        <v>0</v>
      </c>
      <c r="AA37" s="97">
        <f t="shared" si="4"/>
        <v>5458</v>
      </c>
      <c r="AB37" s="40">
        <f t="shared" si="5"/>
        <v>99.85342616342983</v>
      </c>
      <c r="AC37" s="97">
        <f>[9]施設資源化量内訳!Z37</f>
        <v>227</v>
      </c>
      <c r="AD37" s="97">
        <f>[9]施設資源化量内訳!AV37</f>
        <v>0</v>
      </c>
      <c r="AE37" s="97">
        <f>[9]施設資源化量内訳!BR37</f>
        <v>0</v>
      </c>
      <c r="AF37" s="97">
        <f>[9]施設資源化量内訳!CN37</f>
        <v>0</v>
      </c>
      <c r="AG37" s="97">
        <f>[9]施設資源化量内訳!DJ37</f>
        <v>0</v>
      </c>
      <c r="AH37" s="97">
        <f>[9]施設資源化量内訳!EF37</f>
        <v>0</v>
      </c>
      <c r="AI37" s="97">
        <f>[9]施設資源化量内訳!FB37</f>
        <v>486</v>
      </c>
      <c r="AJ37" s="97">
        <f t="shared" si="6"/>
        <v>713</v>
      </c>
      <c r="AK37" s="40">
        <f t="shared" si="7"/>
        <v>16.328689825427613</v>
      </c>
      <c r="AL37" s="40">
        <f>IF((AA37+J37)&lt;&gt;0,([9]資源化量内訳!D37-[9]資源化量内訳!S37-[9]資源化量内訳!U37-[9]資源化量内訳!W37-[9]資源化量内訳!V37)/(AA37+J37)*100,"-")</f>
        <v>16.328689825427613</v>
      </c>
      <c r="AM37" s="97">
        <f>[9]ごみ処理量内訳!AA37</f>
        <v>8</v>
      </c>
      <c r="AN37" s="97">
        <f>[9]ごみ処理量内訳!AB37</f>
        <v>0</v>
      </c>
      <c r="AO37" s="97">
        <f>[9]ごみ処理量内訳!AC37</f>
        <v>243</v>
      </c>
      <c r="AP37" s="97">
        <f t="shared" si="8"/>
        <v>251</v>
      </c>
      <c r="AQ37" s="98" t="s">
        <v>48</v>
      </c>
    </row>
    <row r="38" spans="1:43" ht="13.5" customHeight="1" x14ac:dyDescent="0.2">
      <c r="A38" s="95" t="s">
        <v>44</v>
      </c>
      <c r="B38" s="96" t="s">
        <v>107</v>
      </c>
      <c r="C38" s="95" t="s">
        <v>108</v>
      </c>
      <c r="D38" s="97">
        <f t="shared" si="0"/>
        <v>21468</v>
      </c>
      <c r="E38" s="97">
        <v>21468</v>
      </c>
      <c r="F38" s="97">
        <v>0</v>
      </c>
      <c r="G38" s="97">
        <v>397</v>
      </c>
      <c r="H38" s="97">
        <f>SUM([9]ごみ搬入量内訳!E38,+[9]ごみ搬入量内訳!AD38)</f>
        <v>4707</v>
      </c>
      <c r="I38" s="97">
        <f>[9]ごみ搬入量内訳!BC38</f>
        <v>673</v>
      </c>
      <c r="J38" s="97">
        <f>[9]資源化量内訳!BR38</f>
        <v>0</v>
      </c>
      <c r="K38" s="97">
        <f t="shared" si="1"/>
        <v>5380</v>
      </c>
      <c r="L38" s="39">
        <f t="shared" si="2"/>
        <v>686.59055465796814</v>
      </c>
      <c r="M38" s="97">
        <f>IF(D38&lt;&gt;0,([9]ごみ搬入量内訳!BR38+'R4実績'!J38)/'R4実績'!D38/365*1000000,"-")</f>
        <v>534.34101344849682</v>
      </c>
      <c r="N38" s="97">
        <f>IF(D38&lt;&gt;0,[9]ごみ搬入量内訳!CM38/'R4実績'!D38/365*1000000,"-")</f>
        <v>152.2495412094714</v>
      </c>
      <c r="O38" s="97">
        <f>[9]ごみ搬入量内訳!DH38</f>
        <v>0</v>
      </c>
      <c r="P38" s="97">
        <f>[9]ごみ処理量内訳!E38</f>
        <v>4345</v>
      </c>
      <c r="Q38" s="97">
        <f>[9]ごみ処理量内訳!N38</f>
        <v>0</v>
      </c>
      <c r="R38" s="97">
        <f t="shared" si="3"/>
        <v>709</v>
      </c>
      <c r="S38" s="97">
        <f>[9]ごみ処理量内訳!G38</f>
        <v>709</v>
      </c>
      <c r="T38" s="97">
        <f>[9]ごみ処理量内訳!L38</f>
        <v>0</v>
      </c>
      <c r="U38" s="97">
        <f>[9]ごみ処理量内訳!H38</f>
        <v>0</v>
      </c>
      <c r="V38" s="97">
        <f>[9]ごみ処理量内訳!I38</f>
        <v>0</v>
      </c>
      <c r="W38" s="97">
        <f>[9]ごみ処理量内訳!J38</f>
        <v>0</v>
      </c>
      <c r="X38" s="97">
        <f>[9]ごみ処理量内訳!K38</f>
        <v>0</v>
      </c>
      <c r="Y38" s="97">
        <f>[9]ごみ処理量内訳!M38</f>
        <v>0</v>
      </c>
      <c r="Z38" s="97">
        <f>[9]資源化量内訳!Z38</f>
        <v>326</v>
      </c>
      <c r="AA38" s="97">
        <f t="shared" si="4"/>
        <v>5380</v>
      </c>
      <c r="AB38" s="40">
        <f t="shared" si="5"/>
        <v>100</v>
      </c>
      <c r="AC38" s="97">
        <f>[9]施設資源化量内訳!Z38</f>
        <v>0</v>
      </c>
      <c r="AD38" s="97">
        <f>[9]施設資源化量内訳!AV38</f>
        <v>0</v>
      </c>
      <c r="AE38" s="97">
        <f>[9]施設資源化量内訳!BR38</f>
        <v>0</v>
      </c>
      <c r="AF38" s="97">
        <f>[9]施設資源化量内訳!CN38</f>
        <v>0</v>
      </c>
      <c r="AG38" s="97">
        <f>[9]施設資源化量内訳!DJ38</f>
        <v>0</v>
      </c>
      <c r="AH38" s="97">
        <f>[9]施設資源化量内訳!EF38</f>
        <v>0</v>
      </c>
      <c r="AI38" s="97">
        <f>[9]施設資源化量内訳!FB38</f>
        <v>0</v>
      </c>
      <c r="AJ38" s="97">
        <f t="shared" si="6"/>
        <v>0</v>
      </c>
      <c r="AK38" s="40">
        <f t="shared" si="7"/>
        <v>6.0594795539033459</v>
      </c>
      <c r="AL38" s="40">
        <f>IF((AA38+J38)&lt;&gt;0,([9]資源化量内訳!D38-[9]資源化量内訳!S38-[9]資源化量内訳!U38-[9]資源化量内訳!W38-[9]資源化量内訳!V38)/(AA38+J38)*100,"-")</f>
        <v>6.0594795539033459</v>
      </c>
      <c r="AM38" s="97">
        <f>[9]ごみ処理量内訳!AA38</f>
        <v>0</v>
      </c>
      <c r="AN38" s="97">
        <f>[9]ごみ処理量内訳!AB38</f>
        <v>153</v>
      </c>
      <c r="AO38" s="97">
        <f>[9]ごみ処理量内訳!AC38</f>
        <v>0</v>
      </c>
      <c r="AP38" s="97">
        <f t="shared" si="8"/>
        <v>153</v>
      </c>
      <c r="AQ38" s="98" t="s">
        <v>48</v>
      </c>
    </row>
    <row r="39" spans="1:43" ht="13.5" customHeight="1" x14ac:dyDescent="0.2">
      <c r="A39" s="95" t="s">
        <v>44</v>
      </c>
      <c r="B39" s="96" t="s">
        <v>109</v>
      </c>
      <c r="C39" s="95" t="s">
        <v>110</v>
      </c>
      <c r="D39" s="97">
        <f t="shared" si="0"/>
        <v>22850</v>
      </c>
      <c r="E39" s="97">
        <v>22850</v>
      </c>
      <c r="F39" s="97">
        <v>0</v>
      </c>
      <c r="G39" s="97">
        <v>603</v>
      </c>
      <c r="H39" s="97">
        <f>SUM([9]ごみ搬入量内訳!E39,+[9]ごみ搬入量内訳!AD39)</f>
        <v>4478</v>
      </c>
      <c r="I39" s="97">
        <f>[9]ごみ搬入量内訳!BC39</f>
        <v>1127</v>
      </c>
      <c r="J39" s="97">
        <f>[9]資源化量内訳!BR39</f>
        <v>14</v>
      </c>
      <c r="K39" s="97">
        <f t="shared" si="1"/>
        <v>5619</v>
      </c>
      <c r="L39" s="39">
        <f t="shared" si="2"/>
        <v>673.72081172626724</v>
      </c>
      <c r="M39" s="97">
        <f>IF(D39&lt;&gt;0,([9]ごみ搬入量内訳!BR39+'R4実績'!J39)/'R4実績'!D39/365*1000000,"-")</f>
        <v>523.60540751176518</v>
      </c>
      <c r="N39" s="97">
        <f>IF(D39&lt;&gt;0,[9]ごみ搬入量内訳!CM39/'R4実績'!D39/365*1000000,"-")</f>
        <v>150.11540421450198</v>
      </c>
      <c r="O39" s="97">
        <f>[9]ごみ搬入量内訳!DH39</f>
        <v>0</v>
      </c>
      <c r="P39" s="97">
        <f>[9]ごみ処理量内訳!E39</f>
        <v>4528</v>
      </c>
      <c r="Q39" s="97">
        <f>[9]ごみ処理量内訳!N39</f>
        <v>0</v>
      </c>
      <c r="R39" s="97">
        <f t="shared" si="3"/>
        <v>0</v>
      </c>
      <c r="S39" s="97">
        <f>[9]ごみ処理量内訳!G39</f>
        <v>0</v>
      </c>
      <c r="T39" s="97">
        <f>[9]ごみ処理量内訳!L39</f>
        <v>0</v>
      </c>
      <c r="U39" s="97">
        <f>[9]ごみ処理量内訳!H39</f>
        <v>0</v>
      </c>
      <c r="V39" s="97">
        <f>[9]ごみ処理量内訳!I39</f>
        <v>0</v>
      </c>
      <c r="W39" s="97">
        <f>[9]ごみ処理量内訳!J39</f>
        <v>0</v>
      </c>
      <c r="X39" s="97">
        <f>[9]ごみ処理量内訳!K39</f>
        <v>0</v>
      </c>
      <c r="Y39" s="97">
        <f>[9]ごみ処理量内訳!M39</f>
        <v>0</v>
      </c>
      <c r="Z39" s="97">
        <f>[9]資源化量内訳!Z39</f>
        <v>1018</v>
      </c>
      <c r="AA39" s="97">
        <f t="shared" si="4"/>
        <v>5546</v>
      </c>
      <c r="AB39" s="40">
        <f t="shared" si="5"/>
        <v>100</v>
      </c>
      <c r="AC39" s="97">
        <f>[9]施設資源化量内訳!Z39</f>
        <v>0</v>
      </c>
      <c r="AD39" s="97">
        <f>[9]施設資源化量内訳!AV39</f>
        <v>0</v>
      </c>
      <c r="AE39" s="97">
        <f>[9]施設資源化量内訳!BR39</f>
        <v>0</v>
      </c>
      <c r="AF39" s="97">
        <f>[9]施設資源化量内訳!CN39</f>
        <v>0</v>
      </c>
      <c r="AG39" s="97">
        <f>[9]施設資源化量内訳!DJ39</f>
        <v>0</v>
      </c>
      <c r="AH39" s="97">
        <f>[9]施設資源化量内訳!EF39</f>
        <v>0</v>
      </c>
      <c r="AI39" s="97">
        <f>[9]施設資源化量内訳!FB39</f>
        <v>0</v>
      </c>
      <c r="AJ39" s="97">
        <f t="shared" si="6"/>
        <v>0</v>
      </c>
      <c r="AK39" s="40">
        <f t="shared" si="7"/>
        <v>18.561151079136689</v>
      </c>
      <c r="AL39" s="40">
        <f>IF((AA39+J39)&lt;&gt;0,([9]資源化量内訳!D39-[9]資源化量内訳!S39-[9]資源化量内訳!U39-[9]資源化量内訳!W39-[9]資源化量内訳!V39)/(AA39+J39)*100,"-")</f>
        <v>18.561151079136689</v>
      </c>
      <c r="AM39" s="97">
        <f>[9]ごみ処理量内訳!AA39</f>
        <v>0</v>
      </c>
      <c r="AN39" s="97">
        <f>[9]ごみ処理量内訳!AB39</f>
        <v>160</v>
      </c>
      <c r="AO39" s="97">
        <f>[9]ごみ処理量内訳!AC39</f>
        <v>0</v>
      </c>
      <c r="AP39" s="97">
        <f t="shared" si="8"/>
        <v>160</v>
      </c>
      <c r="AQ39" s="98" t="s">
        <v>48</v>
      </c>
    </row>
    <row r="40" spans="1:43" ht="13.5" customHeight="1" x14ac:dyDescent="0.2">
      <c r="A40" s="95" t="s">
        <v>44</v>
      </c>
      <c r="B40" s="96" t="s">
        <v>111</v>
      </c>
      <c r="C40" s="95" t="s">
        <v>112</v>
      </c>
      <c r="D40" s="97">
        <f t="shared" si="0"/>
        <v>18310</v>
      </c>
      <c r="E40" s="97">
        <v>18310</v>
      </c>
      <c r="F40" s="97">
        <v>0</v>
      </c>
      <c r="G40" s="97">
        <v>553</v>
      </c>
      <c r="H40" s="97">
        <f>SUM([9]ごみ搬入量内訳!E40,+[9]ごみ搬入量内訳!AD40)</f>
        <v>4799</v>
      </c>
      <c r="I40" s="97">
        <f>[9]ごみ搬入量内訳!BC40</f>
        <v>539</v>
      </c>
      <c r="J40" s="97">
        <f>[9]資源化量内訳!BR40</f>
        <v>0</v>
      </c>
      <c r="K40" s="97">
        <f t="shared" si="1"/>
        <v>5338</v>
      </c>
      <c r="L40" s="39">
        <f t="shared" si="2"/>
        <v>798.72515206152787</v>
      </c>
      <c r="M40" s="97">
        <f>IF(D40&lt;&gt;0,([9]ごみ搬入量内訳!BR40+'R4実績'!J40)/'R4実績'!D40/365*1000000,"-")</f>
        <v>561.41190905486178</v>
      </c>
      <c r="N40" s="97">
        <f>IF(D40&lt;&gt;0,[9]ごみ搬入量内訳!CM40/'R4実績'!D40/365*1000000,"-")</f>
        <v>237.313243006666</v>
      </c>
      <c r="O40" s="97">
        <f>[9]ごみ搬入量内訳!DH40</f>
        <v>0</v>
      </c>
      <c r="P40" s="97">
        <f>[9]ごみ処理量内訳!E40</f>
        <v>4608</v>
      </c>
      <c r="Q40" s="97">
        <f>[9]ごみ処理量内訳!N40</f>
        <v>6</v>
      </c>
      <c r="R40" s="97">
        <f t="shared" si="3"/>
        <v>724</v>
      </c>
      <c r="S40" s="97">
        <f>[9]ごみ処理量内訳!G40</f>
        <v>158</v>
      </c>
      <c r="T40" s="97">
        <f>[9]ごみ処理量内訳!L40</f>
        <v>532</v>
      </c>
      <c r="U40" s="97">
        <f>[9]ごみ処理量内訳!H40</f>
        <v>0</v>
      </c>
      <c r="V40" s="97">
        <f>[9]ごみ処理量内訳!I40</f>
        <v>0</v>
      </c>
      <c r="W40" s="97">
        <f>[9]ごみ処理量内訳!J40</f>
        <v>0</v>
      </c>
      <c r="X40" s="97">
        <f>[9]ごみ処理量内訳!K40</f>
        <v>34</v>
      </c>
      <c r="Y40" s="97">
        <f>[9]ごみ処理量内訳!M40</f>
        <v>0</v>
      </c>
      <c r="Z40" s="97">
        <f>[9]資源化量内訳!Z40</f>
        <v>0</v>
      </c>
      <c r="AA40" s="97">
        <f t="shared" si="4"/>
        <v>5338</v>
      </c>
      <c r="AB40" s="40">
        <f t="shared" si="5"/>
        <v>99.887598351442492</v>
      </c>
      <c r="AC40" s="97">
        <f>[9]施設資源化量内訳!Z40</f>
        <v>271</v>
      </c>
      <c r="AD40" s="97">
        <f>[9]施設資源化量内訳!AV40</f>
        <v>0</v>
      </c>
      <c r="AE40" s="97">
        <f>[9]施設資源化量内訳!BR40</f>
        <v>0</v>
      </c>
      <c r="AF40" s="97">
        <f>[9]施設資源化量内訳!CN40</f>
        <v>0</v>
      </c>
      <c r="AG40" s="97">
        <f>[9]施設資源化量内訳!DJ40</f>
        <v>0</v>
      </c>
      <c r="AH40" s="97">
        <f>[9]施設資源化量内訳!EF40</f>
        <v>34</v>
      </c>
      <c r="AI40" s="97">
        <f>[9]施設資源化量内訳!FB40</f>
        <v>498</v>
      </c>
      <c r="AJ40" s="97">
        <f t="shared" si="6"/>
        <v>803</v>
      </c>
      <c r="AK40" s="40">
        <f t="shared" si="7"/>
        <v>15.043087298613713</v>
      </c>
      <c r="AL40" s="40">
        <f>IF((AA40+J40)&lt;&gt;0,([9]資源化量内訳!D40-[9]資源化量内訳!S40-[9]資源化量内訳!U40-[9]資源化量内訳!W40-[9]資源化量内訳!V40)/(AA40+J40)*100,"-")</f>
        <v>15.043087298613713</v>
      </c>
      <c r="AM40" s="97">
        <f>[9]ごみ処理量内訳!AA40</f>
        <v>6</v>
      </c>
      <c r="AN40" s="97">
        <f>[9]ごみ処理量内訳!AB40</f>
        <v>162</v>
      </c>
      <c r="AO40" s="97">
        <f>[9]ごみ処理量内訳!AC40</f>
        <v>0</v>
      </c>
      <c r="AP40" s="97">
        <f t="shared" si="8"/>
        <v>168</v>
      </c>
      <c r="AQ40" s="98" t="s">
        <v>48</v>
      </c>
    </row>
    <row r="41" spans="1:43" ht="13.5" customHeight="1" x14ac:dyDescent="0.2">
      <c r="A41" s="95" t="s">
        <v>44</v>
      </c>
      <c r="B41" s="96" t="s">
        <v>113</v>
      </c>
      <c r="C41" s="95" t="s">
        <v>114</v>
      </c>
      <c r="D41" s="97">
        <f t="shared" si="0"/>
        <v>7994</v>
      </c>
      <c r="E41" s="97">
        <v>7994</v>
      </c>
      <c r="F41" s="97">
        <v>0</v>
      </c>
      <c r="G41" s="97">
        <v>559</v>
      </c>
      <c r="H41" s="97">
        <f>SUM([9]ごみ搬入量内訳!E41,+[9]ごみ搬入量内訳!AD41)</f>
        <v>1877</v>
      </c>
      <c r="I41" s="97">
        <f>[9]ごみ搬入量内訳!BC41</f>
        <v>17</v>
      </c>
      <c r="J41" s="97">
        <f>[9]資源化量内訳!BR41</f>
        <v>19</v>
      </c>
      <c r="K41" s="97">
        <f t="shared" si="1"/>
        <v>1913</v>
      </c>
      <c r="L41" s="39">
        <f t="shared" si="2"/>
        <v>655.62870783224412</v>
      </c>
      <c r="M41" s="97">
        <f>IF(D41&lt;&gt;0,([9]ごみ搬入量内訳!BR41+'R4実績'!J41)/'R4実績'!D41/365*1000000,"-")</f>
        <v>520.25320360133117</v>
      </c>
      <c r="N41" s="97">
        <f>IF(D41&lt;&gt;0,[9]ごみ搬入量内訳!CM41/'R4実績'!D41/365*1000000,"-")</f>
        <v>135.3755042309129</v>
      </c>
      <c r="O41" s="97">
        <f>[9]ごみ搬入量内訳!DH41</f>
        <v>0</v>
      </c>
      <c r="P41" s="97">
        <f>[9]ごみ処理量内訳!E41</f>
        <v>1719</v>
      </c>
      <c r="Q41" s="97">
        <f>[9]ごみ処理量内訳!N41</f>
        <v>16</v>
      </c>
      <c r="R41" s="97">
        <f t="shared" si="3"/>
        <v>158</v>
      </c>
      <c r="S41" s="97">
        <f>[9]ごみ処理量内訳!G41</f>
        <v>0</v>
      </c>
      <c r="T41" s="97">
        <f>[9]ごみ処理量内訳!L41</f>
        <v>157</v>
      </c>
      <c r="U41" s="97">
        <f>[9]ごみ処理量内訳!H41</f>
        <v>0</v>
      </c>
      <c r="V41" s="97">
        <f>[9]ごみ処理量内訳!I41</f>
        <v>0</v>
      </c>
      <c r="W41" s="97">
        <f>[9]ごみ処理量内訳!J41</f>
        <v>0</v>
      </c>
      <c r="X41" s="97">
        <f>[9]ごみ処理量内訳!K41</f>
        <v>1</v>
      </c>
      <c r="Y41" s="97">
        <f>[9]ごみ処理量内訳!M41</f>
        <v>0</v>
      </c>
      <c r="Z41" s="97">
        <f>[9]資源化量内訳!Z41</f>
        <v>1</v>
      </c>
      <c r="AA41" s="97">
        <f t="shared" si="4"/>
        <v>1894</v>
      </c>
      <c r="AB41" s="40">
        <f t="shared" si="5"/>
        <v>99.155227032734956</v>
      </c>
      <c r="AC41" s="97">
        <f>[9]施設資源化量内訳!Z41</f>
        <v>229</v>
      </c>
      <c r="AD41" s="97">
        <f>[9]施設資源化量内訳!AV41</f>
        <v>0</v>
      </c>
      <c r="AE41" s="97">
        <f>[9]施設資源化量内訳!BR41</f>
        <v>0</v>
      </c>
      <c r="AF41" s="97">
        <f>[9]施設資源化量内訳!CN41</f>
        <v>0</v>
      </c>
      <c r="AG41" s="97">
        <f>[9]施設資源化量内訳!DJ41</f>
        <v>0</v>
      </c>
      <c r="AH41" s="97">
        <f>[9]施設資源化量内訳!EF41</f>
        <v>1</v>
      </c>
      <c r="AI41" s="97">
        <f>[9]施設資源化量内訳!FB41</f>
        <v>61</v>
      </c>
      <c r="AJ41" s="97">
        <f t="shared" si="6"/>
        <v>291</v>
      </c>
      <c r="AK41" s="40">
        <f t="shared" si="7"/>
        <v>16.257187663355985</v>
      </c>
      <c r="AL41" s="40">
        <f>IF((AA41+J41)&lt;&gt;0,([9]資源化量内訳!D41-[9]資源化量内訳!S41-[9]資源化量内訳!U41-[9]資源化量内訳!W41-[9]資源化量内訳!V41)/(AA41+J41)*100,"-")</f>
        <v>4.2864610559330893</v>
      </c>
      <c r="AM41" s="97">
        <f>[9]ごみ処理量内訳!AA41</f>
        <v>16</v>
      </c>
      <c r="AN41" s="97">
        <f>[9]ごみ処理量内訳!AB41</f>
        <v>0</v>
      </c>
      <c r="AO41" s="97">
        <f>[9]ごみ処理量内訳!AC41</f>
        <v>7</v>
      </c>
      <c r="AP41" s="97">
        <f t="shared" si="8"/>
        <v>23</v>
      </c>
      <c r="AQ41" s="98" t="s">
        <v>48</v>
      </c>
    </row>
    <row r="42" spans="1:43" ht="13.5" customHeight="1" x14ac:dyDescent="0.2">
      <c r="A42" s="95" t="s">
        <v>44</v>
      </c>
      <c r="B42" s="96" t="s">
        <v>115</v>
      </c>
      <c r="C42" s="95" t="s">
        <v>116</v>
      </c>
      <c r="D42" s="97">
        <f t="shared" si="0"/>
        <v>5771</v>
      </c>
      <c r="E42" s="97">
        <v>5771</v>
      </c>
      <c r="F42" s="97">
        <v>0</v>
      </c>
      <c r="G42" s="97">
        <v>175</v>
      </c>
      <c r="H42" s="97">
        <f>SUM([9]ごみ搬入量内訳!E42,+[9]ごみ搬入量内訳!AD42)</f>
        <v>1474</v>
      </c>
      <c r="I42" s="97">
        <f>[9]ごみ搬入量内訳!BC42</f>
        <v>3</v>
      </c>
      <c r="J42" s="97">
        <f>[9]資源化量内訳!BR42</f>
        <v>62</v>
      </c>
      <c r="K42" s="97">
        <f t="shared" si="1"/>
        <v>1539</v>
      </c>
      <c r="L42" s="39">
        <f t="shared" si="2"/>
        <v>730.62525665645182</v>
      </c>
      <c r="M42" s="97">
        <f>IF(D42&lt;&gt;0,([9]ごみ搬入量内訳!BR42+'R4実績'!J42)/'R4実績'!D42/365*1000000,"-")</f>
        <v>522.21428351013458</v>
      </c>
      <c r="N42" s="97">
        <f>IF(D42&lt;&gt;0,[9]ごみ搬入量内訳!CM42/'R4実績'!D42/365*1000000,"-")</f>
        <v>208.4109731463173</v>
      </c>
      <c r="O42" s="97">
        <f>[9]ごみ搬入量内訳!DH42</f>
        <v>0</v>
      </c>
      <c r="P42" s="97">
        <f>[9]ごみ処理量内訳!E42</f>
        <v>1369</v>
      </c>
      <c r="Q42" s="97">
        <f>[9]ごみ処理量内訳!N42</f>
        <v>9</v>
      </c>
      <c r="R42" s="97">
        <f t="shared" si="3"/>
        <v>99</v>
      </c>
      <c r="S42" s="97">
        <f>[9]ごみ処理量内訳!G42</f>
        <v>0</v>
      </c>
      <c r="T42" s="97">
        <f>[9]ごみ処理量内訳!L42</f>
        <v>99</v>
      </c>
      <c r="U42" s="97">
        <f>[9]ごみ処理量内訳!H42</f>
        <v>0</v>
      </c>
      <c r="V42" s="97">
        <f>[9]ごみ処理量内訳!I42</f>
        <v>0</v>
      </c>
      <c r="W42" s="97">
        <f>[9]ごみ処理量内訳!J42</f>
        <v>0</v>
      </c>
      <c r="X42" s="97">
        <f>[9]ごみ処理量内訳!K42</f>
        <v>0</v>
      </c>
      <c r="Y42" s="97">
        <f>[9]ごみ処理量内訳!M42</f>
        <v>0</v>
      </c>
      <c r="Z42" s="97">
        <f>[9]資源化量内訳!Z42</f>
        <v>0</v>
      </c>
      <c r="AA42" s="97">
        <f t="shared" si="4"/>
        <v>1477</v>
      </c>
      <c r="AB42" s="40">
        <f t="shared" si="5"/>
        <v>99.390656736628301</v>
      </c>
      <c r="AC42" s="97">
        <f>[9]施設資源化量内訳!Z42</f>
        <v>14</v>
      </c>
      <c r="AD42" s="97">
        <f>[9]施設資源化量内訳!AV42</f>
        <v>0</v>
      </c>
      <c r="AE42" s="97">
        <f>[9]施設資源化量内訳!BR42</f>
        <v>0</v>
      </c>
      <c r="AF42" s="97">
        <f>[9]施設資源化量内訳!CN42</f>
        <v>0</v>
      </c>
      <c r="AG42" s="97">
        <f>[9]施設資源化量内訳!DJ42</f>
        <v>0</v>
      </c>
      <c r="AH42" s="97">
        <f>[9]施設資源化量内訳!EF42</f>
        <v>0</v>
      </c>
      <c r="AI42" s="97">
        <f>[9]施設資源化量内訳!FB42</f>
        <v>42</v>
      </c>
      <c r="AJ42" s="97">
        <f t="shared" si="6"/>
        <v>56</v>
      </c>
      <c r="AK42" s="40">
        <f t="shared" si="7"/>
        <v>7.6673164392462638</v>
      </c>
      <c r="AL42" s="40">
        <f>IF((AA42+J42)&lt;&gt;0,([9]資源化量内訳!D42-[9]資源化量内訳!S42-[9]資源化量内訳!U42-[9]資源化量内訳!W42-[9]資源化量内訳!V42)/(AA42+J42)*100,"-")</f>
        <v>6.757634827810266</v>
      </c>
      <c r="AM42" s="97">
        <f>[9]ごみ処理量内訳!AA42</f>
        <v>9</v>
      </c>
      <c r="AN42" s="97">
        <f>[9]ごみ処理量内訳!AB42</f>
        <v>0</v>
      </c>
      <c r="AO42" s="97">
        <f>[9]ごみ処理量内訳!AC42</f>
        <v>0</v>
      </c>
      <c r="AP42" s="97">
        <f t="shared" si="8"/>
        <v>9</v>
      </c>
      <c r="AQ42" s="98" t="s">
        <v>48</v>
      </c>
    </row>
    <row r="43" spans="1:43" ht="13.5" customHeight="1" x14ac:dyDescent="0.2">
      <c r="A43" s="95" t="s">
        <v>44</v>
      </c>
      <c r="B43" s="96" t="s">
        <v>117</v>
      </c>
      <c r="C43" s="95" t="s">
        <v>118</v>
      </c>
      <c r="D43" s="97">
        <f t="shared" si="0"/>
        <v>9712</v>
      </c>
      <c r="E43" s="97">
        <v>9712</v>
      </c>
      <c r="F43" s="97">
        <v>0</v>
      </c>
      <c r="G43" s="97">
        <v>209</v>
      </c>
      <c r="H43" s="97">
        <f>SUM([9]ごみ搬入量内訳!E43,+[9]ごみ搬入量内訳!AD43)</f>
        <v>1930</v>
      </c>
      <c r="I43" s="97">
        <f>[9]ごみ搬入量内訳!BC43</f>
        <v>6</v>
      </c>
      <c r="J43" s="97">
        <f>[9]資源化量内訳!BR43</f>
        <v>141</v>
      </c>
      <c r="K43" s="97">
        <f t="shared" si="1"/>
        <v>2077</v>
      </c>
      <c r="L43" s="39">
        <f t="shared" si="2"/>
        <v>585.91546117216944</v>
      </c>
      <c r="M43" s="97">
        <f>IF(D43&lt;&gt;0,([9]ごみ搬入量内訳!BR43+'R4実績'!J43)/'R4実績'!D43/365*1000000,"-")</f>
        <v>496.20861637065292</v>
      </c>
      <c r="N43" s="97">
        <f>IF(D43&lt;&gt;0,[9]ごみ搬入量内訳!CM43/'R4実績'!D43/365*1000000,"-")</f>
        <v>89.706844801516553</v>
      </c>
      <c r="O43" s="97">
        <f>[9]ごみ搬入量内訳!DH43</f>
        <v>0</v>
      </c>
      <c r="P43" s="97">
        <f>[9]ごみ処理量内訳!E43</f>
        <v>1681</v>
      </c>
      <c r="Q43" s="97">
        <f>[9]ごみ処理量内訳!N43</f>
        <v>13</v>
      </c>
      <c r="R43" s="97">
        <f t="shared" si="3"/>
        <v>242</v>
      </c>
      <c r="S43" s="97">
        <f>[9]ごみ処理量内訳!G43</f>
        <v>0</v>
      </c>
      <c r="T43" s="97">
        <f>[9]ごみ処理量内訳!L43</f>
        <v>241</v>
      </c>
      <c r="U43" s="97">
        <f>[9]ごみ処理量内訳!H43</f>
        <v>0</v>
      </c>
      <c r="V43" s="97">
        <f>[9]ごみ処理量内訳!I43</f>
        <v>0</v>
      </c>
      <c r="W43" s="97">
        <f>[9]ごみ処理量内訳!J43</f>
        <v>0</v>
      </c>
      <c r="X43" s="97">
        <f>[9]ごみ処理量内訳!K43</f>
        <v>1</v>
      </c>
      <c r="Y43" s="97">
        <f>[9]ごみ処理量内訳!M43</f>
        <v>0</v>
      </c>
      <c r="Z43" s="97">
        <f>[9]資源化量内訳!Z43</f>
        <v>0</v>
      </c>
      <c r="AA43" s="97">
        <f t="shared" si="4"/>
        <v>1936</v>
      </c>
      <c r="AB43" s="40">
        <f t="shared" si="5"/>
        <v>99.328512396694208</v>
      </c>
      <c r="AC43" s="97">
        <f>[9]施設資源化量内訳!Z43</f>
        <v>224</v>
      </c>
      <c r="AD43" s="97">
        <f>[9]施設資源化量内訳!AV43</f>
        <v>0</v>
      </c>
      <c r="AE43" s="97">
        <f>[9]施設資源化量内訳!BR43</f>
        <v>0</v>
      </c>
      <c r="AF43" s="97">
        <f>[9]施設資源化量内訳!CN43</f>
        <v>0</v>
      </c>
      <c r="AG43" s="97">
        <f>[9]施設資源化量内訳!DJ43</f>
        <v>0</v>
      </c>
      <c r="AH43" s="97">
        <f>[9]施設資源化量内訳!EF43</f>
        <v>1</v>
      </c>
      <c r="AI43" s="97">
        <f>[9]施設資源化量内訳!FB43</f>
        <v>117</v>
      </c>
      <c r="AJ43" s="97">
        <f t="shared" si="6"/>
        <v>342</v>
      </c>
      <c r="AK43" s="40">
        <f t="shared" si="7"/>
        <v>23.254694270582572</v>
      </c>
      <c r="AL43" s="40">
        <f>IF((AA43+J43)&lt;&gt;0,([9]資源化量内訳!D43-[9]資源化量内訳!S43-[9]資源化量内訳!U43-[9]資源化量内訳!W43-[9]資源化量内訳!V43)/(AA43+J43)*100,"-")</f>
        <v>12.469908521906596</v>
      </c>
      <c r="AM43" s="97">
        <f>[9]ごみ処理量内訳!AA43</f>
        <v>13</v>
      </c>
      <c r="AN43" s="97">
        <f>[9]ごみ処理量内訳!AB43</f>
        <v>0</v>
      </c>
      <c r="AO43" s="97">
        <f>[9]ごみ処理量内訳!AC43</f>
        <v>10</v>
      </c>
      <c r="AP43" s="97">
        <f t="shared" si="8"/>
        <v>23</v>
      </c>
      <c r="AQ43" s="98" t="s">
        <v>48</v>
      </c>
    </row>
    <row r="44" spans="1:43" ht="13.5" customHeight="1" x14ac:dyDescent="0.2">
      <c r="A44" s="95" t="s">
        <v>44</v>
      </c>
      <c r="B44" s="96" t="s">
        <v>119</v>
      </c>
      <c r="C44" s="95" t="s">
        <v>120</v>
      </c>
      <c r="D44" s="97">
        <f t="shared" si="0"/>
        <v>3182</v>
      </c>
      <c r="E44" s="97">
        <v>3182</v>
      </c>
      <c r="F44" s="97">
        <v>0</v>
      </c>
      <c r="G44" s="97">
        <v>35</v>
      </c>
      <c r="H44" s="97">
        <f>SUM([9]ごみ搬入量内訳!E44,+[9]ごみ搬入量内訳!AD44)</f>
        <v>621</v>
      </c>
      <c r="I44" s="97">
        <f>[9]ごみ搬入量内訳!BC44</f>
        <v>3</v>
      </c>
      <c r="J44" s="97">
        <f>[9]資源化量内訳!BR44</f>
        <v>95</v>
      </c>
      <c r="K44" s="97">
        <f t="shared" si="1"/>
        <v>719</v>
      </c>
      <c r="L44" s="39">
        <f t="shared" si="2"/>
        <v>619.064429195044</v>
      </c>
      <c r="M44" s="97">
        <f>IF(D44&lt;&gt;0,([9]ごみ搬入量内訳!BR44+'R4実績'!J44)/'R4実績'!D44/365*1000000,"-")</f>
        <v>553.62785531629106</v>
      </c>
      <c r="N44" s="97">
        <f>IF(D44&lt;&gt;0,[9]ごみ搬入量内訳!CM44/'R4実績'!D44/365*1000000,"-")</f>
        <v>65.43657387875291</v>
      </c>
      <c r="O44" s="97">
        <f>[9]ごみ搬入量内訳!DH44</f>
        <v>0</v>
      </c>
      <c r="P44" s="97">
        <f>[9]ごみ処理量内訳!E44</f>
        <v>525</v>
      </c>
      <c r="Q44" s="97">
        <f>[9]ごみ処理量内訳!N44</f>
        <v>12</v>
      </c>
      <c r="R44" s="97">
        <f t="shared" si="3"/>
        <v>87</v>
      </c>
      <c r="S44" s="97">
        <f>[9]ごみ処理量内訳!G44</f>
        <v>0</v>
      </c>
      <c r="T44" s="97">
        <f>[9]ごみ処理量内訳!L44</f>
        <v>87</v>
      </c>
      <c r="U44" s="97">
        <f>[9]ごみ処理量内訳!H44</f>
        <v>0</v>
      </c>
      <c r="V44" s="97">
        <f>[9]ごみ処理量内訳!I44</f>
        <v>0</v>
      </c>
      <c r="W44" s="97">
        <f>[9]ごみ処理量内訳!J44</f>
        <v>0</v>
      </c>
      <c r="X44" s="97">
        <f>[9]ごみ処理量内訳!K44</f>
        <v>0</v>
      </c>
      <c r="Y44" s="97">
        <f>[9]ごみ処理量内訳!M44</f>
        <v>0</v>
      </c>
      <c r="Z44" s="97">
        <f>[9]資源化量内訳!Z44</f>
        <v>0</v>
      </c>
      <c r="AA44" s="97">
        <f t="shared" si="4"/>
        <v>624</v>
      </c>
      <c r="AB44" s="40">
        <f t="shared" si="5"/>
        <v>98.076923076923066</v>
      </c>
      <c r="AC44" s="97">
        <f>[9]施設資源化量内訳!Z44</f>
        <v>70</v>
      </c>
      <c r="AD44" s="97">
        <f>[9]施設資源化量内訳!AV44</f>
        <v>0</v>
      </c>
      <c r="AE44" s="97">
        <f>[9]施設資源化量内訳!BR44</f>
        <v>0</v>
      </c>
      <c r="AF44" s="97">
        <f>[9]施設資源化量内訳!CN44</f>
        <v>0</v>
      </c>
      <c r="AG44" s="97">
        <f>[9]施設資源化量内訳!DJ44</f>
        <v>0</v>
      </c>
      <c r="AH44" s="97">
        <f>[9]施設資源化量内訳!EF44</f>
        <v>0</v>
      </c>
      <c r="AI44" s="97">
        <f>[9]施設資源化量内訳!FB44</f>
        <v>37</v>
      </c>
      <c r="AJ44" s="97">
        <f t="shared" si="6"/>
        <v>107</v>
      </c>
      <c r="AK44" s="40">
        <f t="shared" si="7"/>
        <v>28.094575799721838</v>
      </c>
      <c r="AL44" s="40">
        <f>IF((AA44+J44)&lt;&gt;0,([9]資源化量内訳!D44-[9]資源化量内訳!S44-[9]資源化量内訳!U44-[9]資源化量内訳!W44-[9]資源化量内訳!V44)/(AA44+J44)*100,"-")</f>
        <v>18.358831710709321</v>
      </c>
      <c r="AM44" s="97">
        <f>[9]ごみ処理量内訳!AA44</f>
        <v>12</v>
      </c>
      <c r="AN44" s="97">
        <f>[9]ごみ処理量内訳!AB44</f>
        <v>0</v>
      </c>
      <c r="AO44" s="97">
        <f>[9]ごみ処理量内訳!AC44</f>
        <v>4</v>
      </c>
      <c r="AP44" s="97">
        <f t="shared" si="8"/>
        <v>16</v>
      </c>
      <c r="AQ44" s="98" t="s">
        <v>48</v>
      </c>
    </row>
    <row r="45" spans="1:43" ht="13.5" customHeight="1" x14ac:dyDescent="0.2">
      <c r="A45" s="95" t="s">
        <v>44</v>
      </c>
      <c r="B45" s="96" t="s">
        <v>121</v>
      </c>
      <c r="C45" s="95" t="s">
        <v>122</v>
      </c>
      <c r="D45" s="97">
        <f t="shared" si="0"/>
        <v>9830</v>
      </c>
      <c r="E45" s="97">
        <v>9830</v>
      </c>
      <c r="F45" s="97">
        <v>0</v>
      </c>
      <c r="G45" s="97">
        <v>164</v>
      </c>
      <c r="H45" s="97">
        <f>SUM([9]ごみ搬入量内訳!E45,+[9]ごみ搬入量内訳!AD45)</f>
        <v>1915</v>
      </c>
      <c r="I45" s="97">
        <f>[9]ごみ搬入量内訳!BC45</f>
        <v>67</v>
      </c>
      <c r="J45" s="97">
        <f>[9]資源化量内訳!BR45</f>
        <v>183</v>
      </c>
      <c r="K45" s="97">
        <f t="shared" si="1"/>
        <v>2165</v>
      </c>
      <c r="L45" s="39">
        <f t="shared" si="2"/>
        <v>603.40863166989504</v>
      </c>
      <c r="M45" s="97">
        <f>IF(D45&lt;&gt;0,([9]ごみ搬入量内訳!BR45+'R4実績'!J45)/'R4実績'!D45/365*1000000,"-")</f>
        <v>441.75643473292547</v>
      </c>
      <c r="N45" s="97">
        <f>IF(D45&lt;&gt;0,[9]ごみ搬入量内訳!CM45/'R4実績'!D45/365*1000000,"-")</f>
        <v>161.65219693696957</v>
      </c>
      <c r="O45" s="97">
        <f>[9]ごみ搬入量内訳!DH45</f>
        <v>0</v>
      </c>
      <c r="P45" s="97">
        <f>[9]ごみ処理量内訳!E45</f>
        <v>1706</v>
      </c>
      <c r="Q45" s="97">
        <f>[9]ごみ処理量内訳!N45</f>
        <v>70</v>
      </c>
      <c r="R45" s="97">
        <f t="shared" si="3"/>
        <v>206</v>
      </c>
      <c r="S45" s="97">
        <f>[9]ごみ処理量内訳!G45</f>
        <v>0</v>
      </c>
      <c r="T45" s="97">
        <f>[9]ごみ処理量内訳!L45</f>
        <v>206</v>
      </c>
      <c r="U45" s="97">
        <f>[9]ごみ処理量内訳!H45</f>
        <v>0</v>
      </c>
      <c r="V45" s="97">
        <f>[9]ごみ処理量内訳!I45</f>
        <v>0</v>
      </c>
      <c r="W45" s="97">
        <f>[9]ごみ処理量内訳!J45</f>
        <v>0</v>
      </c>
      <c r="X45" s="97">
        <f>[9]ごみ処理量内訳!K45</f>
        <v>0</v>
      </c>
      <c r="Y45" s="97">
        <f>[9]ごみ処理量内訳!M45</f>
        <v>0</v>
      </c>
      <c r="Z45" s="97">
        <f>[9]資源化量内訳!Z45</f>
        <v>0</v>
      </c>
      <c r="AA45" s="97">
        <f t="shared" si="4"/>
        <v>1982</v>
      </c>
      <c r="AB45" s="40">
        <f t="shared" si="5"/>
        <v>96.468213925327944</v>
      </c>
      <c r="AC45" s="97">
        <f>[9]施設資源化量内訳!Z45</f>
        <v>229</v>
      </c>
      <c r="AD45" s="97">
        <f>[9]施設資源化量内訳!AV45</f>
        <v>0</v>
      </c>
      <c r="AE45" s="97">
        <f>[9]施設資源化量内訳!BR45</f>
        <v>0</v>
      </c>
      <c r="AF45" s="97">
        <f>[9]施設資源化量内訳!CN45</f>
        <v>0</v>
      </c>
      <c r="AG45" s="97">
        <f>[9]施設資源化量内訳!DJ45</f>
        <v>0</v>
      </c>
      <c r="AH45" s="97">
        <f>[9]施設資源化量内訳!EF45</f>
        <v>0</v>
      </c>
      <c r="AI45" s="97">
        <f>[9]施設資源化量内訳!FB45</f>
        <v>101</v>
      </c>
      <c r="AJ45" s="97">
        <f t="shared" si="6"/>
        <v>330</v>
      </c>
      <c r="AK45" s="40">
        <f t="shared" si="7"/>
        <v>23.695150115473439</v>
      </c>
      <c r="AL45" s="40">
        <f>IF((AA45+J45)&lt;&gt;0,([9]資源化量内訳!D45-[9]資源化量内訳!S45-[9]資源化量内訳!U45-[9]資源化量内訳!W45-[9]資源化量内訳!V45)/(AA45+J45)*100,"-")</f>
        <v>13.117782909930717</v>
      </c>
      <c r="AM45" s="97">
        <f>[9]ごみ処理量内訳!AA45</f>
        <v>70</v>
      </c>
      <c r="AN45" s="97">
        <f>[9]ごみ処理量内訳!AB45</f>
        <v>0</v>
      </c>
      <c r="AO45" s="97">
        <f>[9]ごみ処理量内訳!AC45</f>
        <v>8</v>
      </c>
      <c r="AP45" s="97">
        <f t="shared" si="8"/>
        <v>78</v>
      </c>
      <c r="AQ45" s="98" t="s">
        <v>48</v>
      </c>
    </row>
    <row r="46" spans="1:43" ht="13.5" customHeight="1" x14ac:dyDescent="0.2">
      <c r="A46" s="95" t="s">
        <v>44</v>
      </c>
      <c r="B46" s="96" t="s">
        <v>123</v>
      </c>
      <c r="C46" s="95" t="s">
        <v>124</v>
      </c>
      <c r="D46" s="97">
        <f t="shared" si="0"/>
        <v>7020</v>
      </c>
      <c r="E46" s="97">
        <v>7020</v>
      </c>
      <c r="F46" s="97">
        <v>0</v>
      </c>
      <c r="G46" s="97">
        <v>136</v>
      </c>
      <c r="H46" s="97">
        <f>SUM([9]ごみ搬入量内訳!E46,+[9]ごみ搬入量内訳!AD46)</f>
        <v>1460</v>
      </c>
      <c r="I46" s="97">
        <f>[9]ごみ搬入量内訳!BC46</f>
        <v>3</v>
      </c>
      <c r="J46" s="97">
        <f>[9]資源化量内訳!BR46</f>
        <v>0</v>
      </c>
      <c r="K46" s="97">
        <f t="shared" si="1"/>
        <v>1463</v>
      </c>
      <c r="L46" s="39">
        <f t="shared" si="2"/>
        <v>570.97139288920107</v>
      </c>
      <c r="M46" s="97">
        <f>IF(D46&lt;&gt;0,([9]ごみ搬入量内訳!BR46+'R4実績'!J46)/'R4実績'!D46/365*1000000,"-")</f>
        <v>426.17960426179604</v>
      </c>
      <c r="N46" s="97">
        <f>IF(D46&lt;&gt;0,[9]ごみ搬入量内訳!CM46/'R4実績'!D46/365*1000000,"-")</f>
        <v>144.79178862740505</v>
      </c>
      <c r="O46" s="97">
        <f>[9]ごみ搬入量内訳!DH46</f>
        <v>0</v>
      </c>
      <c r="P46" s="97">
        <f>[9]ごみ処理量内訳!E46</f>
        <v>1260</v>
      </c>
      <c r="Q46" s="97">
        <f>[9]ごみ処理量内訳!N46</f>
        <v>12</v>
      </c>
      <c r="R46" s="97">
        <f t="shared" si="3"/>
        <v>168</v>
      </c>
      <c r="S46" s="97">
        <f>[9]ごみ処理量内訳!G46</f>
        <v>0</v>
      </c>
      <c r="T46" s="97">
        <f>[9]ごみ処理量内訳!L46</f>
        <v>64</v>
      </c>
      <c r="U46" s="97">
        <f>[9]ごみ処理量内訳!H46</f>
        <v>0</v>
      </c>
      <c r="V46" s="97">
        <f>[9]ごみ処理量内訳!I46</f>
        <v>0</v>
      </c>
      <c r="W46" s="97">
        <f>[9]ごみ処理量内訳!J46</f>
        <v>0</v>
      </c>
      <c r="X46" s="97">
        <f>[9]ごみ処理量内訳!K46</f>
        <v>0</v>
      </c>
      <c r="Y46" s="97">
        <f>[9]ごみ処理量内訳!M46</f>
        <v>104</v>
      </c>
      <c r="Z46" s="97">
        <f>[9]資源化量内訳!Z46</f>
        <v>23</v>
      </c>
      <c r="AA46" s="97">
        <f t="shared" si="4"/>
        <v>1463</v>
      </c>
      <c r="AB46" s="40">
        <f t="shared" si="5"/>
        <v>99.179767600820242</v>
      </c>
      <c r="AC46" s="97">
        <f>[9]施設資源化量内訳!Z46</f>
        <v>169</v>
      </c>
      <c r="AD46" s="97">
        <f>[9]施設資源化量内訳!AV46</f>
        <v>0</v>
      </c>
      <c r="AE46" s="97">
        <f>[9]施設資源化量内訳!BR46</f>
        <v>0</v>
      </c>
      <c r="AF46" s="97">
        <f>[9]施設資源化量内訳!CN46</f>
        <v>0</v>
      </c>
      <c r="AG46" s="97">
        <f>[9]施設資源化量内訳!DJ46</f>
        <v>0</v>
      </c>
      <c r="AH46" s="97">
        <f>[9]施設資源化量内訳!EF46</f>
        <v>0</v>
      </c>
      <c r="AI46" s="97">
        <f>[9]施設資源化量内訳!FB46</f>
        <v>64</v>
      </c>
      <c r="AJ46" s="97">
        <f t="shared" si="6"/>
        <v>233</v>
      </c>
      <c r="AK46" s="40">
        <f t="shared" si="7"/>
        <v>17.49829118250171</v>
      </c>
      <c r="AL46" s="40">
        <f>IF((AA46+J46)&lt;&gt;0,([9]資源化量内訳!D46-[9]資源化量内訳!S46-[9]資源化量内訳!U46-[9]資源化量内訳!W46-[9]資源化量内訳!V46)/(AA46+J46)*100,"-")</f>
        <v>5.9466848940533152</v>
      </c>
      <c r="AM46" s="97">
        <f>[9]ごみ処理量内訳!AA46</f>
        <v>12</v>
      </c>
      <c r="AN46" s="97">
        <f>[9]ごみ処理量内訳!AB46</f>
        <v>0</v>
      </c>
      <c r="AO46" s="97">
        <f>[9]ごみ処理量内訳!AC46</f>
        <v>0</v>
      </c>
      <c r="AP46" s="97">
        <f t="shared" si="8"/>
        <v>12</v>
      </c>
      <c r="AQ46" s="98" t="s">
        <v>48</v>
      </c>
    </row>
    <row r="47" spans="1:43" ht="13.5" customHeight="1" x14ac:dyDescent="0.2">
      <c r="A47" s="95" t="s">
        <v>44</v>
      </c>
      <c r="B47" s="96" t="s">
        <v>125</v>
      </c>
      <c r="C47" s="95" t="s">
        <v>126</v>
      </c>
      <c r="D47" s="97">
        <f t="shared" si="0"/>
        <v>1946</v>
      </c>
      <c r="E47" s="97">
        <v>1946</v>
      </c>
      <c r="F47" s="97">
        <v>0</v>
      </c>
      <c r="G47" s="97">
        <v>25</v>
      </c>
      <c r="H47" s="97">
        <f>SUM([9]ごみ搬入量内訳!E47,+[9]ごみ搬入量内訳!AD47)</f>
        <v>321</v>
      </c>
      <c r="I47" s="97">
        <f>[9]ごみ搬入量内訳!BC47</f>
        <v>5</v>
      </c>
      <c r="J47" s="97">
        <f>[9]資源化量内訳!BR47</f>
        <v>79</v>
      </c>
      <c r="K47" s="97">
        <f t="shared" si="1"/>
        <v>405</v>
      </c>
      <c r="L47" s="39">
        <f t="shared" si="2"/>
        <v>570.18964085092011</v>
      </c>
      <c r="M47" s="97">
        <f>IF(D47&lt;&gt;0,([9]ごみ搬入量内訳!BR47+'R4実績'!J47)/'R4実績'!D47/365*1000000,"-")</f>
        <v>515.28249025046102</v>
      </c>
      <c r="N47" s="97">
        <f>IF(D47&lt;&gt;0,[9]ごみ搬入量内訳!CM47/'R4実績'!D47/365*1000000,"-")</f>
        <v>54.907150600458962</v>
      </c>
      <c r="O47" s="97">
        <f>[9]ごみ搬入量内訳!DH47</f>
        <v>0</v>
      </c>
      <c r="P47" s="97">
        <f>[9]ごみ処理量内訳!E47</f>
        <v>253</v>
      </c>
      <c r="Q47" s="97">
        <f>[9]ごみ処理量内訳!N47</f>
        <v>7</v>
      </c>
      <c r="R47" s="97">
        <f t="shared" si="3"/>
        <v>66</v>
      </c>
      <c r="S47" s="97">
        <f>[9]ごみ処理量内訳!G47</f>
        <v>0</v>
      </c>
      <c r="T47" s="97">
        <f>[9]ごみ処理量内訳!L47</f>
        <v>66</v>
      </c>
      <c r="U47" s="97">
        <f>[9]ごみ処理量内訳!H47</f>
        <v>0</v>
      </c>
      <c r="V47" s="97">
        <f>[9]ごみ処理量内訳!I47</f>
        <v>0</v>
      </c>
      <c r="W47" s="97">
        <f>[9]ごみ処理量内訳!J47</f>
        <v>0</v>
      </c>
      <c r="X47" s="97">
        <f>[9]ごみ処理量内訳!K47</f>
        <v>0</v>
      </c>
      <c r="Y47" s="97">
        <f>[9]ごみ処理量内訳!M47</f>
        <v>0</v>
      </c>
      <c r="Z47" s="97">
        <f>[9]資源化量内訳!Z47</f>
        <v>0</v>
      </c>
      <c r="AA47" s="97">
        <f t="shared" si="4"/>
        <v>326</v>
      </c>
      <c r="AB47" s="40">
        <f t="shared" si="5"/>
        <v>97.852760736196316</v>
      </c>
      <c r="AC47" s="97">
        <f>[9]施設資源化量内訳!Z47</f>
        <v>35</v>
      </c>
      <c r="AD47" s="97">
        <f>[9]施設資源化量内訳!AV47</f>
        <v>0</v>
      </c>
      <c r="AE47" s="97">
        <f>[9]施設資源化量内訳!BR47</f>
        <v>0</v>
      </c>
      <c r="AF47" s="97">
        <f>[9]施設資源化量内訳!CN47</f>
        <v>0</v>
      </c>
      <c r="AG47" s="97">
        <f>[9]施設資源化量内訳!DJ47</f>
        <v>0</v>
      </c>
      <c r="AH47" s="97">
        <f>[9]施設資源化量内訳!EF47</f>
        <v>0</v>
      </c>
      <c r="AI47" s="97">
        <f>[9]施設資源化量内訳!FB47</f>
        <v>44</v>
      </c>
      <c r="AJ47" s="97">
        <f t="shared" si="6"/>
        <v>79</v>
      </c>
      <c r="AK47" s="40">
        <f t="shared" si="7"/>
        <v>39.012345679012341</v>
      </c>
      <c r="AL47" s="40">
        <f>IF((AA47+J47)&lt;&gt;0,([9]資源化量内訳!D47-[9]資源化量内訳!S47-[9]資源化量内訳!U47-[9]資源化量内訳!W47-[9]資源化量内訳!V47)/(AA47+J47)*100,"-")</f>
        <v>30.37037037037037</v>
      </c>
      <c r="AM47" s="97">
        <f>[9]ごみ処理量内訳!AA47</f>
        <v>7</v>
      </c>
      <c r="AN47" s="97">
        <f>[9]ごみ処理量内訳!AB47</f>
        <v>0</v>
      </c>
      <c r="AO47" s="97">
        <f>[9]ごみ処理量内訳!AC47</f>
        <v>3</v>
      </c>
      <c r="AP47" s="97">
        <f t="shared" si="8"/>
        <v>10</v>
      </c>
      <c r="AQ47" s="98" t="s">
        <v>48</v>
      </c>
    </row>
    <row r="48" spans="1:43" ht="13.5" customHeight="1" x14ac:dyDescent="0.2">
      <c r="A48" s="95" t="s">
        <v>44</v>
      </c>
      <c r="B48" s="96" t="s">
        <v>127</v>
      </c>
      <c r="C48" s="95" t="s">
        <v>128</v>
      </c>
      <c r="D48" s="97">
        <f t="shared" si="0"/>
        <v>17768</v>
      </c>
      <c r="E48" s="97">
        <v>17768</v>
      </c>
      <c r="F48" s="97">
        <v>0</v>
      </c>
      <c r="G48" s="97">
        <v>604</v>
      </c>
      <c r="H48" s="97">
        <f>SUM([9]ごみ搬入量内訳!E48,+[9]ごみ搬入量内訳!AD48)</f>
        <v>3986</v>
      </c>
      <c r="I48" s="97">
        <f>[9]ごみ搬入量内訳!BC48</f>
        <v>19</v>
      </c>
      <c r="J48" s="97">
        <f>[9]資源化量内訳!BR48</f>
        <v>282</v>
      </c>
      <c r="K48" s="97">
        <f t="shared" si="1"/>
        <v>4287</v>
      </c>
      <c r="L48" s="39">
        <f t="shared" si="2"/>
        <v>661.03137547568963</v>
      </c>
      <c r="M48" s="97">
        <f>IF(D48&lt;&gt;0,([9]ごみ搬入量内訳!BR48+'R4実績'!J48)/'R4実績'!D48/365*1000000,"-")</f>
        <v>490.18398475325813</v>
      </c>
      <c r="N48" s="97">
        <f>IF(D48&lt;&gt;0,[9]ごみ搬入量内訳!CM48/'R4実績'!D48/365*1000000,"-")</f>
        <v>170.84739072243158</v>
      </c>
      <c r="O48" s="97">
        <f>[9]ごみ搬入量内訳!DH48</f>
        <v>0</v>
      </c>
      <c r="P48" s="97">
        <f>[9]ごみ処理量内訳!E48</f>
        <v>3584</v>
      </c>
      <c r="Q48" s="97">
        <f>[9]ごみ処理量内訳!N48</f>
        <v>41</v>
      </c>
      <c r="R48" s="97">
        <f t="shared" si="3"/>
        <v>323</v>
      </c>
      <c r="S48" s="97">
        <f>[9]ごみ処理量内訳!G48</f>
        <v>0</v>
      </c>
      <c r="T48" s="97">
        <f>[9]ごみ処理量内訳!L48</f>
        <v>323</v>
      </c>
      <c r="U48" s="97">
        <f>[9]ごみ処理量内訳!H48</f>
        <v>0</v>
      </c>
      <c r="V48" s="97">
        <f>[9]ごみ処理量内訳!I48</f>
        <v>0</v>
      </c>
      <c r="W48" s="97">
        <f>[9]ごみ処理量内訳!J48</f>
        <v>0</v>
      </c>
      <c r="X48" s="97">
        <f>[9]ごみ処理量内訳!K48</f>
        <v>0</v>
      </c>
      <c r="Y48" s="97">
        <f>[9]ごみ処理量内訳!M48</f>
        <v>0</v>
      </c>
      <c r="Z48" s="97">
        <f>[9]資源化量内訳!Z48</f>
        <v>57</v>
      </c>
      <c r="AA48" s="97">
        <f t="shared" si="4"/>
        <v>4005</v>
      </c>
      <c r="AB48" s="40">
        <f t="shared" si="5"/>
        <v>98.97627965043695</v>
      </c>
      <c r="AC48" s="97">
        <f>[9]施設資源化量内訳!Z48</f>
        <v>392</v>
      </c>
      <c r="AD48" s="97">
        <f>[9]施設資源化量内訳!AV48</f>
        <v>0</v>
      </c>
      <c r="AE48" s="97">
        <f>[9]施設資源化量内訳!BR48</f>
        <v>0</v>
      </c>
      <c r="AF48" s="97">
        <f>[9]施設資源化量内訳!CN48</f>
        <v>0</v>
      </c>
      <c r="AG48" s="97">
        <f>[9]施設資源化量内訳!DJ48</f>
        <v>0</v>
      </c>
      <c r="AH48" s="97">
        <f>[9]施設資源化量内訳!EF48</f>
        <v>0</v>
      </c>
      <c r="AI48" s="97">
        <f>[9]施設資源化量内訳!FB48</f>
        <v>147</v>
      </c>
      <c r="AJ48" s="97">
        <f t="shared" si="6"/>
        <v>539</v>
      </c>
      <c r="AK48" s="40">
        <f t="shared" si="7"/>
        <v>20.480522509913694</v>
      </c>
      <c r="AL48" s="40">
        <f>IF((AA48+J48)&lt;&gt;0,([9]資源化量内訳!D48-[9]資源化量内訳!S48-[9]資源化量内訳!U48-[9]資源化量内訳!W48-[9]資源化量内訳!V48)/(AA48+J48)*100,"-")</f>
        <v>11.336599020293912</v>
      </c>
      <c r="AM48" s="97">
        <f>[9]ごみ処理量内訳!AA48</f>
        <v>41</v>
      </c>
      <c r="AN48" s="97">
        <f>[9]ごみ処理量内訳!AB48</f>
        <v>0</v>
      </c>
      <c r="AO48" s="97">
        <f>[9]ごみ処理量内訳!AC48</f>
        <v>0</v>
      </c>
      <c r="AP48" s="97">
        <f t="shared" si="8"/>
        <v>41</v>
      </c>
      <c r="AQ48" s="98" t="s">
        <v>48</v>
      </c>
    </row>
    <row r="49" spans="1:43" ht="13.5" customHeight="1" x14ac:dyDescent="0.2">
      <c r="A49" s="95" t="s">
        <v>44</v>
      </c>
      <c r="B49" s="96" t="s">
        <v>129</v>
      </c>
      <c r="C49" s="95" t="s">
        <v>130</v>
      </c>
      <c r="D49" s="97">
        <f t="shared" si="0"/>
        <v>1458</v>
      </c>
      <c r="E49" s="97">
        <v>1458</v>
      </c>
      <c r="F49" s="97">
        <v>0</v>
      </c>
      <c r="G49" s="97">
        <v>28</v>
      </c>
      <c r="H49" s="97">
        <f>SUM([9]ごみ搬入量内訳!E49,+[9]ごみ搬入量内訳!AD49)</f>
        <v>445</v>
      </c>
      <c r="I49" s="97">
        <f>[9]ごみ搬入量内訳!BC49</f>
        <v>105</v>
      </c>
      <c r="J49" s="97">
        <f>[9]資源化量内訳!BR49</f>
        <v>0</v>
      </c>
      <c r="K49" s="97">
        <f t="shared" si="1"/>
        <v>550</v>
      </c>
      <c r="L49" s="39">
        <f t="shared" si="2"/>
        <v>1033.5043313226975</v>
      </c>
      <c r="M49" s="97">
        <f>IF(D49&lt;&gt;0,([9]ごみ搬入量内訳!BR49+'R4実績'!J49)/'R4実績'!D49/365*1000000,"-")</f>
        <v>1033.5043313226975</v>
      </c>
      <c r="N49" s="97">
        <f>IF(D49&lt;&gt;0,[9]ごみ搬入量内訳!CM49/'R4実績'!D49/365*1000000,"-")</f>
        <v>0</v>
      </c>
      <c r="O49" s="97">
        <f>[9]ごみ搬入量内訳!DH49</f>
        <v>0</v>
      </c>
      <c r="P49" s="97">
        <f>[9]ごみ処理量内訳!E49</f>
        <v>383</v>
      </c>
      <c r="Q49" s="97">
        <f>[9]ごみ処理量内訳!N49</f>
        <v>9</v>
      </c>
      <c r="R49" s="97">
        <f t="shared" si="3"/>
        <v>158</v>
      </c>
      <c r="S49" s="97">
        <f>[9]ごみ処理量内訳!G49</f>
        <v>0</v>
      </c>
      <c r="T49" s="97">
        <f>[9]ごみ処理量内訳!L49</f>
        <v>134</v>
      </c>
      <c r="U49" s="97">
        <f>[9]ごみ処理量内訳!H49</f>
        <v>0</v>
      </c>
      <c r="V49" s="97">
        <f>[9]ごみ処理量内訳!I49</f>
        <v>0</v>
      </c>
      <c r="W49" s="97">
        <f>[9]ごみ処理量内訳!J49</f>
        <v>0</v>
      </c>
      <c r="X49" s="97">
        <f>[9]ごみ処理量内訳!K49</f>
        <v>24</v>
      </c>
      <c r="Y49" s="97">
        <f>[9]ごみ処理量内訳!M49</f>
        <v>0</v>
      </c>
      <c r="Z49" s="97">
        <f>[9]資源化量内訳!Z49</f>
        <v>0</v>
      </c>
      <c r="AA49" s="97">
        <f t="shared" si="4"/>
        <v>550</v>
      </c>
      <c r="AB49" s="40">
        <f t="shared" si="5"/>
        <v>98.36363636363636</v>
      </c>
      <c r="AC49" s="97">
        <f>[9]施設資源化量内訳!Z49</f>
        <v>0</v>
      </c>
      <c r="AD49" s="97">
        <f>[9]施設資源化量内訳!AV49</f>
        <v>0</v>
      </c>
      <c r="AE49" s="97">
        <f>[9]施設資源化量内訳!BR49</f>
        <v>0</v>
      </c>
      <c r="AF49" s="97">
        <f>[9]施設資源化量内訳!CN49</f>
        <v>0</v>
      </c>
      <c r="AG49" s="97">
        <f>[9]施設資源化量内訳!DJ49</f>
        <v>0</v>
      </c>
      <c r="AH49" s="97">
        <f>[9]施設資源化量内訳!EF49</f>
        <v>24</v>
      </c>
      <c r="AI49" s="97">
        <f>[9]施設資源化量内訳!FB49</f>
        <v>134</v>
      </c>
      <c r="AJ49" s="97">
        <f t="shared" si="6"/>
        <v>158</v>
      </c>
      <c r="AK49" s="40">
        <f t="shared" si="7"/>
        <v>28.72727272727273</v>
      </c>
      <c r="AL49" s="40">
        <f>IF((AA49+J49)&lt;&gt;0,([9]資源化量内訳!D49-[9]資源化量内訳!S49-[9]資源化量内訳!U49-[9]資源化量内訳!W49-[9]資源化量内訳!V49)/(AA49+J49)*100,"-")</f>
        <v>28.72727272727273</v>
      </c>
      <c r="AM49" s="97">
        <f>[9]ごみ処理量内訳!AA49</f>
        <v>9</v>
      </c>
      <c r="AN49" s="97">
        <f>[9]ごみ処理量内訳!AB49</f>
        <v>35</v>
      </c>
      <c r="AO49" s="97">
        <f>[9]ごみ処理量内訳!AC49</f>
        <v>0</v>
      </c>
      <c r="AP49" s="97">
        <f t="shared" si="8"/>
        <v>44</v>
      </c>
      <c r="AQ49" s="98" t="s">
        <v>48</v>
      </c>
    </row>
  </sheetData>
  <mergeCells count="46">
    <mergeCell ref="L2:N2"/>
    <mergeCell ref="E3:E4"/>
    <mergeCell ref="F3:F4"/>
    <mergeCell ref="H3:H4"/>
    <mergeCell ref="I3:I4"/>
    <mergeCell ref="A2:A6"/>
    <mergeCell ref="B2:B6"/>
    <mergeCell ref="C2:C6"/>
    <mergeCell ref="D2:E2"/>
    <mergeCell ref="H2:K2"/>
    <mergeCell ref="P3:P4"/>
    <mergeCell ref="O2:O4"/>
    <mergeCell ref="AB2:AB5"/>
    <mergeCell ref="AC2:AJ2"/>
    <mergeCell ref="AK2:AK5"/>
    <mergeCell ref="Q3:Q4"/>
    <mergeCell ref="R3:Y3"/>
    <mergeCell ref="Z3:Z4"/>
    <mergeCell ref="AA3:AA4"/>
    <mergeCell ref="J3:J4"/>
    <mergeCell ref="K3:K4"/>
    <mergeCell ref="L3:L5"/>
    <mergeCell ref="M3:M5"/>
    <mergeCell ref="N3:N5"/>
    <mergeCell ref="AP3:AP4"/>
    <mergeCell ref="AC3:AC4"/>
    <mergeCell ref="AD3:AD4"/>
    <mergeCell ref="AE3:AE4"/>
    <mergeCell ref="AF3:AF4"/>
    <mergeCell ref="AG3:AG4"/>
    <mergeCell ref="AH3:AH4"/>
    <mergeCell ref="AL2:AL5"/>
    <mergeCell ref="AM2:AP2"/>
    <mergeCell ref="AI3:AI4"/>
    <mergeCell ref="AJ3:AJ4"/>
    <mergeCell ref="AM3:AM4"/>
    <mergeCell ref="AN3:AN4"/>
    <mergeCell ref="AO3:AO4"/>
    <mergeCell ref="X4:X5"/>
    <mergeCell ref="Y4:Y5"/>
    <mergeCell ref="R4:R5"/>
    <mergeCell ref="S4:S5"/>
    <mergeCell ref="T4:T5"/>
    <mergeCell ref="U4:U5"/>
    <mergeCell ref="V4:V5"/>
    <mergeCell ref="W4:W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&amp;Lごみ処理の概要（令和4年度実績）</oddHeader>
  </headerFooter>
  <colBreaks count="2" manualBreakCount="2">
    <brk id="15" min="1" max="48" man="1"/>
    <brk id="28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2021-12-16T06:15:04Z</dcterms:created>
  <dcterms:modified xsi:type="dcterms:W3CDTF">2024-06-24T23:59:20Z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2024-06-24T23:35:24Z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1b8dce66-50e9-409e-926d-99a85068cb90</vt:lpwstr>
  </property>
  <property fmtid="{D5CDD505-2E9C-101B-9397-08002B2CF9AE}" pid="8" name="MSIP_Label_defa4170-0d19-0005-0004-bc88714345d2_ContentBits">
    <vt:lpwstr>0</vt:lpwstr>
  </property>
</Properties>
</file>